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4800" windowWidth="22170" windowHeight="3990" tabRatio="357"/>
  </bookViews>
  <sheets>
    <sheet name="3. План освоен" sheetId="9" r:id="rId1"/>
  </sheets>
  <definedNames>
    <definedName name="_xlnm._FilterDatabase" localSheetId="0" hidden="1">'3. План освоен'!$A$17:$AK$120</definedName>
  </definedNames>
  <calcPr calcId="145621"/>
</workbook>
</file>

<file path=xl/calcChain.xml><?xml version="1.0" encoding="utf-8"?>
<calcChain xmlns="http://schemas.openxmlformats.org/spreadsheetml/2006/main">
  <c r="M84" i="9" l="1"/>
  <c r="L84" i="9"/>
  <c r="M79" i="9"/>
  <c r="L79" i="9"/>
  <c r="M78" i="9"/>
  <c r="L78" i="9"/>
  <c r="M75" i="9"/>
  <c r="L75" i="9"/>
  <c r="H73" i="9"/>
  <c r="L73" i="9"/>
  <c r="K73" i="9"/>
  <c r="M73" i="9"/>
  <c r="H121" i="9" l="1"/>
  <c r="O121" i="9" s="1"/>
  <c r="K121" i="9" s="1"/>
  <c r="U121" i="9" s="1"/>
  <c r="V121" i="9" s="1"/>
  <c r="AC121" i="9"/>
  <c r="AE121" i="9" s="1"/>
  <c r="AG121" i="9"/>
  <c r="AJ121" i="9"/>
  <c r="AI121" i="9" l="1"/>
  <c r="I107" i="9"/>
  <c r="J107" i="9"/>
  <c r="L107" i="9"/>
  <c r="M107" i="9"/>
  <c r="P107" i="9"/>
  <c r="Q107" i="9"/>
  <c r="R107" i="9"/>
  <c r="S107" i="9"/>
  <c r="T107" i="9"/>
  <c r="W107" i="9"/>
  <c r="X107" i="9"/>
  <c r="Y107" i="9"/>
  <c r="Z107" i="9"/>
  <c r="AA107" i="9"/>
  <c r="AB107" i="9"/>
  <c r="AD107" i="9"/>
  <c r="AF107" i="9"/>
  <c r="AH107" i="9"/>
  <c r="AJ118" i="9"/>
  <c r="H118" i="9"/>
  <c r="N118" i="9" s="1"/>
  <c r="K118" i="9" s="1"/>
  <c r="U118" i="9" s="1"/>
  <c r="V118" i="9" s="1"/>
  <c r="I104" i="9"/>
  <c r="J104" i="9"/>
  <c r="N104" i="9"/>
  <c r="O104" i="9"/>
  <c r="P104" i="9"/>
  <c r="Q104" i="9"/>
  <c r="R104" i="9"/>
  <c r="S104" i="9"/>
  <c r="T104" i="9"/>
  <c r="W104" i="9"/>
  <c r="X104" i="9"/>
  <c r="Y104" i="9"/>
  <c r="Z104" i="9"/>
  <c r="AA104" i="9"/>
  <c r="AB104" i="9"/>
  <c r="AC104" i="9"/>
  <c r="AD104" i="9"/>
  <c r="AF104" i="9"/>
  <c r="AH104" i="9"/>
  <c r="H104" i="9"/>
  <c r="H120" i="9"/>
  <c r="H107" i="9" s="1"/>
  <c r="M55" i="9"/>
  <c r="L55" i="9"/>
  <c r="AC118" i="9" l="1"/>
  <c r="AI118" i="9" s="1"/>
  <c r="M74" i="9"/>
  <c r="L74" i="9"/>
  <c r="K74" i="9" l="1"/>
  <c r="U74" i="9" s="1"/>
  <c r="V74" i="9" s="1"/>
  <c r="AJ119" i="9" l="1"/>
  <c r="AI119" i="9"/>
  <c r="O119" i="9"/>
  <c r="K119" i="9" l="1"/>
  <c r="U119" i="9" s="1"/>
  <c r="V119" i="9" s="1"/>
  <c r="M105" i="9"/>
  <c r="M104" i="9" s="1"/>
  <c r="L105" i="9"/>
  <c r="L104" i="9" s="1"/>
  <c r="M87" i="9"/>
  <c r="L87" i="9"/>
  <c r="M86" i="9"/>
  <c r="M85" i="9"/>
  <c r="L85" i="9"/>
  <c r="M82" i="9"/>
  <c r="M81" i="9"/>
  <c r="L81" i="9"/>
  <c r="M80" i="9"/>
  <c r="L80" i="9"/>
  <c r="M77" i="9"/>
  <c r="L77" i="9"/>
  <c r="M76" i="9"/>
  <c r="L76" i="9"/>
  <c r="M44" i="9"/>
  <c r="L44" i="9"/>
  <c r="O56" i="9" l="1"/>
  <c r="K56" i="9" s="1"/>
  <c r="P56" i="9"/>
  <c r="O57" i="9"/>
  <c r="K57" i="9" s="1"/>
  <c r="P57" i="9"/>
  <c r="O58" i="9"/>
  <c r="K58" i="9" s="1"/>
  <c r="P58" i="9"/>
  <c r="O59" i="9"/>
  <c r="K59" i="9" s="1"/>
  <c r="P59" i="9"/>
  <c r="O60" i="9"/>
  <c r="K60" i="9" s="1"/>
  <c r="O61" i="9"/>
  <c r="K61" i="9" s="1"/>
  <c r="P61" i="9"/>
  <c r="O62" i="9"/>
  <c r="K62" i="9" s="1"/>
  <c r="P62" i="9"/>
  <c r="O63" i="9"/>
  <c r="K63" i="9" s="1"/>
  <c r="O64" i="9"/>
  <c r="K64" i="9" s="1"/>
  <c r="O65" i="9"/>
  <c r="K65" i="9" s="1"/>
  <c r="P65" i="9"/>
  <c r="O66" i="9"/>
  <c r="K66" i="9" s="1"/>
  <c r="P66" i="9"/>
  <c r="O67" i="9"/>
  <c r="K67" i="9" s="1"/>
  <c r="P67" i="9"/>
  <c r="O68" i="9"/>
  <c r="K68" i="9" s="1"/>
  <c r="P68" i="9"/>
  <c r="O69" i="9"/>
  <c r="K69" i="9" s="1"/>
  <c r="P69" i="9"/>
  <c r="H71" i="9"/>
  <c r="H70" i="9" s="1"/>
  <c r="I71" i="9"/>
  <c r="I70" i="9" s="1"/>
  <c r="J71" i="9"/>
  <c r="J70" i="9" s="1"/>
  <c r="L71" i="9"/>
  <c r="L70" i="9" s="1"/>
  <c r="N71" i="9"/>
  <c r="N70" i="9" s="1"/>
  <c r="O71" i="9"/>
  <c r="O70" i="9" s="1"/>
  <c r="K72" i="9"/>
  <c r="U73" i="9"/>
  <c r="V73" i="9" s="1"/>
  <c r="K75" i="9"/>
  <c r="K76" i="9"/>
  <c r="U76" i="9" s="1"/>
  <c r="V76" i="9" s="1"/>
  <c r="K77" i="9"/>
  <c r="U77" i="9" s="1"/>
  <c r="V77" i="9" s="1"/>
  <c r="K78" i="9"/>
  <c r="K79" i="9"/>
  <c r="K80" i="9"/>
  <c r="U80" i="9" s="1"/>
  <c r="V80" i="9" s="1"/>
  <c r="K81" i="9"/>
  <c r="U81" i="9" s="1"/>
  <c r="V81" i="9" s="1"/>
  <c r="U75" i="9" l="1"/>
  <c r="V75" i="9" s="1"/>
  <c r="U79" i="9"/>
  <c r="V79" i="9" s="1"/>
  <c r="U78" i="9"/>
  <c r="V78" i="9" s="1"/>
  <c r="M72" i="9"/>
  <c r="U72" i="9"/>
  <c r="V72" i="9" s="1"/>
  <c r="AG87" i="9" l="1"/>
  <c r="AG86" i="9"/>
  <c r="AJ105" i="9"/>
  <c r="AJ104" i="9" s="1"/>
  <c r="AG105" i="9" l="1"/>
  <c r="AG104" i="9" s="1"/>
  <c r="AE105" i="9"/>
  <c r="AE104" i="9" s="1"/>
  <c r="K105" i="9"/>
  <c r="V105" i="9" l="1"/>
  <c r="V104" i="9" s="1"/>
  <c r="K104" i="9"/>
  <c r="AI105" i="9"/>
  <c r="AI104" i="9" s="1"/>
  <c r="U105" i="9"/>
  <c r="U104" i="9" s="1"/>
  <c r="AI87" i="9"/>
  <c r="AI86" i="9"/>
  <c r="AH24" i="9"/>
  <c r="AG22" i="9"/>
  <c r="AF24" i="9"/>
  <c r="AD24" i="9"/>
  <c r="T23" i="9"/>
  <c r="S23" i="9"/>
  <c r="R23" i="9"/>
  <c r="Q23" i="9"/>
  <c r="P23" i="9"/>
  <c r="K82" i="9"/>
  <c r="U82" i="9" s="1"/>
  <c r="V82" i="9" s="1"/>
  <c r="K83" i="9"/>
  <c r="U83" i="9" s="1"/>
  <c r="V83" i="9" s="1"/>
  <c r="K84" i="9"/>
  <c r="U84" i="9" s="1"/>
  <c r="V84" i="9" s="1"/>
  <c r="K85" i="9"/>
  <c r="U85" i="9" s="1"/>
  <c r="V85" i="9" s="1"/>
  <c r="K86" i="9"/>
  <c r="U86" i="9" s="1"/>
  <c r="V86" i="9" s="1"/>
  <c r="K87" i="9"/>
  <c r="U87" i="9" s="1"/>
  <c r="V87" i="9" s="1"/>
  <c r="P71" i="9"/>
  <c r="Q71" i="9"/>
  <c r="R71" i="9"/>
  <c r="S71" i="9"/>
  <c r="T71" i="9"/>
  <c r="W71" i="9"/>
  <c r="X71" i="9"/>
  <c r="Y71" i="9"/>
  <c r="Z71" i="9"/>
  <c r="AA71" i="9"/>
  <c r="AB71" i="9"/>
  <c r="AD71" i="9"/>
  <c r="AF71" i="9"/>
  <c r="AH71" i="9"/>
  <c r="AJ71" i="9"/>
  <c r="V71" i="9" l="1"/>
  <c r="U71" i="9"/>
  <c r="K71" i="9"/>
  <c r="K70" i="9" s="1"/>
  <c r="N42" i="9" l="1"/>
  <c r="AC117" i="9" l="1"/>
  <c r="AI117" i="9" s="1"/>
  <c r="AC116" i="9"/>
  <c r="AI116" i="9" s="1"/>
  <c r="AC115" i="9"/>
  <c r="AI115" i="9" s="1"/>
  <c r="AC114" i="9"/>
  <c r="AI114" i="9" s="1"/>
  <c r="AE113" i="9"/>
  <c r="AI113" i="9" s="1"/>
  <c r="AE112" i="9"/>
  <c r="AG111" i="9"/>
  <c r="AI111" i="9" s="1"/>
  <c r="AG110" i="9"/>
  <c r="AG107" i="9" s="1"/>
  <c r="AC108" i="9"/>
  <c r="AC84" i="9"/>
  <c r="AE85" i="9"/>
  <c r="AI85" i="9" s="1"/>
  <c r="AG83" i="9"/>
  <c r="AI83" i="9" s="1"/>
  <c r="AG82" i="9"/>
  <c r="AI82" i="9" s="1"/>
  <c r="AE81" i="9"/>
  <c r="AI81" i="9" s="1"/>
  <c r="AE80" i="9"/>
  <c r="AI80" i="9" s="1"/>
  <c r="AC79" i="9"/>
  <c r="AI79" i="9" s="1"/>
  <c r="AC78" i="9"/>
  <c r="AI78" i="9" s="1"/>
  <c r="AE77" i="9"/>
  <c r="AI77" i="9" s="1"/>
  <c r="AE76" i="9"/>
  <c r="AC75" i="9"/>
  <c r="AI75" i="9" s="1"/>
  <c r="AG74" i="9"/>
  <c r="AC73" i="9"/>
  <c r="AI73" i="9" s="1"/>
  <c r="AC72" i="9"/>
  <c r="AI72" i="9" s="1"/>
  <c r="AG66" i="9"/>
  <c r="AI66" i="9" s="1"/>
  <c r="AG67" i="9"/>
  <c r="AI67" i="9" s="1"/>
  <c r="AG68" i="9"/>
  <c r="AI68" i="9" s="1"/>
  <c r="AG69" i="9"/>
  <c r="AI69" i="9" s="1"/>
  <c r="AG65" i="9"/>
  <c r="AI65" i="9" s="1"/>
  <c r="AE61" i="9"/>
  <c r="AI61" i="9" s="1"/>
  <c r="AE62" i="9"/>
  <c r="AI62" i="9" s="1"/>
  <c r="AE63" i="9"/>
  <c r="AI63" i="9" s="1"/>
  <c r="AE64" i="9"/>
  <c r="AI64" i="9" s="1"/>
  <c r="AE60" i="9"/>
  <c r="AI60" i="9" s="1"/>
  <c r="AC58" i="9"/>
  <c r="AI58" i="9" s="1"/>
  <c r="AC59" i="9"/>
  <c r="AI59" i="9" s="1"/>
  <c r="AC57" i="9"/>
  <c r="AI57" i="9" s="1"/>
  <c r="AC56" i="9"/>
  <c r="AG54" i="9"/>
  <c r="AI54" i="9" s="1"/>
  <c r="AE53" i="9"/>
  <c r="AI53" i="9" s="1"/>
  <c r="AE52" i="9"/>
  <c r="AI52" i="9" s="1"/>
  <c r="AC51" i="9"/>
  <c r="AI51" i="9" s="1"/>
  <c r="AC50" i="9"/>
  <c r="AI50" i="9" s="1"/>
  <c r="AE49" i="9"/>
  <c r="AI49" i="9" s="1"/>
  <c r="AE48" i="9"/>
  <c r="AI48" i="9" s="1"/>
  <c r="AG43" i="9"/>
  <c r="AI43" i="9" s="1"/>
  <c r="AG44" i="9"/>
  <c r="AI44" i="9" s="1"/>
  <c r="AG45" i="9"/>
  <c r="AI45" i="9" s="1"/>
  <c r="AI46" i="9"/>
  <c r="AC47" i="9"/>
  <c r="AI47" i="9" s="1"/>
  <c r="AG42" i="9"/>
  <c r="AI42" i="9" s="1"/>
  <c r="AE107" i="9" l="1"/>
  <c r="AE24" i="9" s="1"/>
  <c r="AI112" i="9"/>
  <c r="AI108" i="9"/>
  <c r="AE71" i="9"/>
  <c r="AE70" i="9" s="1"/>
  <c r="AE22" i="9"/>
  <c r="AI110" i="9"/>
  <c r="AG24" i="9"/>
  <c r="AC71" i="9"/>
  <c r="AC70" i="9" s="1"/>
  <c r="AI74" i="9"/>
  <c r="AG71" i="9"/>
  <c r="AG70" i="9" s="1"/>
  <c r="AI76" i="9"/>
  <c r="AI84" i="9"/>
  <c r="O46" i="9"/>
  <c r="K46" i="9" s="1"/>
  <c r="O47" i="9"/>
  <c r="K47" i="9" s="1"/>
  <c r="O48" i="9"/>
  <c r="K48" i="9" s="1"/>
  <c r="O49" i="9"/>
  <c r="O50" i="9"/>
  <c r="K50" i="9" s="1"/>
  <c r="U50" i="9" s="1"/>
  <c r="V50" i="9" s="1"/>
  <c r="O51" i="9"/>
  <c r="K51" i="9" s="1"/>
  <c r="U51" i="9" s="1"/>
  <c r="V51" i="9" s="1"/>
  <c r="O52" i="9"/>
  <c r="K52" i="9" s="1"/>
  <c r="U52" i="9" s="1"/>
  <c r="V52" i="9" s="1"/>
  <c r="O53" i="9"/>
  <c r="K53" i="9" s="1"/>
  <c r="U53" i="9" s="1"/>
  <c r="V53" i="9" s="1"/>
  <c r="O54" i="9"/>
  <c r="K54" i="9" s="1"/>
  <c r="U54" i="9" s="1"/>
  <c r="V54" i="9" s="1"/>
  <c r="K55" i="9"/>
  <c r="U55" i="9" s="1"/>
  <c r="O45" i="9"/>
  <c r="K45" i="9" s="1"/>
  <c r="N43" i="9"/>
  <c r="N41" i="9" s="1"/>
  <c r="I35" i="9"/>
  <c r="J35" i="9"/>
  <c r="K35" i="9"/>
  <c r="L35" i="9"/>
  <c r="M35" i="9"/>
  <c r="N35" i="9"/>
  <c r="O35" i="9"/>
  <c r="P35" i="9"/>
  <c r="P26" i="9" s="1"/>
  <c r="P19" i="9" s="1"/>
  <c r="Q35" i="9"/>
  <c r="Q26" i="9" s="1"/>
  <c r="Q19" i="9" s="1"/>
  <c r="R35" i="9"/>
  <c r="R26" i="9" s="1"/>
  <c r="R19" i="9" s="1"/>
  <c r="S35" i="9"/>
  <c r="S26" i="9" s="1"/>
  <c r="S19" i="9" s="1"/>
  <c r="T35" i="9"/>
  <c r="T26" i="9" s="1"/>
  <c r="T19" i="9" s="1"/>
  <c r="U35" i="9"/>
  <c r="V35" i="9"/>
  <c r="W35" i="9"/>
  <c r="W26" i="9" s="1"/>
  <c r="W19" i="9" s="1"/>
  <c r="X35" i="9"/>
  <c r="X26" i="9" s="1"/>
  <c r="X19" i="9" s="1"/>
  <c r="Y35" i="9"/>
  <c r="Y26" i="9" s="1"/>
  <c r="Y19" i="9" s="1"/>
  <c r="Z35" i="9"/>
  <c r="Z26" i="9" s="1"/>
  <c r="Z19" i="9" s="1"/>
  <c r="AA35" i="9"/>
  <c r="AB35" i="9"/>
  <c r="AC35" i="9"/>
  <c r="AC26" i="9" s="1"/>
  <c r="AC19" i="9" s="1"/>
  <c r="AD35" i="9"/>
  <c r="AD26" i="9" s="1"/>
  <c r="AD19" i="9" s="1"/>
  <c r="AE35" i="9"/>
  <c r="AE26" i="9" s="1"/>
  <c r="AE19" i="9" s="1"/>
  <c r="AF35" i="9"/>
  <c r="AF26" i="9" s="1"/>
  <c r="AF19" i="9" s="1"/>
  <c r="AG35" i="9"/>
  <c r="AG26" i="9" s="1"/>
  <c r="AG19" i="9" s="1"/>
  <c r="AH35" i="9"/>
  <c r="AH26" i="9" s="1"/>
  <c r="AH19" i="9" s="1"/>
  <c r="AI35" i="9"/>
  <c r="AJ35" i="9"/>
  <c r="H35" i="9"/>
  <c r="P70" i="9"/>
  <c r="Q70" i="9"/>
  <c r="R70" i="9"/>
  <c r="S70" i="9"/>
  <c r="T70" i="9"/>
  <c r="U70" i="9"/>
  <c r="V70" i="9"/>
  <c r="W70" i="9"/>
  <c r="X70" i="9"/>
  <c r="Y70" i="9"/>
  <c r="Z70" i="9"/>
  <c r="AA70" i="9"/>
  <c r="AB70" i="9"/>
  <c r="AD70" i="9"/>
  <c r="AF70" i="9"/>
  <c r="AH70" i="9"/>
  <c r="AJ70" i="9"/>
  <c r="I101" i="9"/>
  <c r="J101" i="9"/>
  <c r="K101" i="9"/>
  <c r="L101" i="9"/>
  <c r="M101" i="9"/>
  <c r="N101" i="9"/>
  <c r="O101" i="9"/>
  <c r="P101" i="9"/>
  <c r="P21" i="9" s="1"/>
  <c r="Q101" i="9"/>
  <c r="Q21" i="9" s="1"/>
  <c r="R101" i="9"/>
  <c r="R21" i="9" s="1"/>
  <c r="S101" i="9"/>
  <c r="S21" i="9" s="1"/>
  <c r="T101" i="9"/>
  <c r="T21" i="9" s="1"/>
  <c r="U101" i="9"/>
  <c r="V101" i="9"/>
  <c r="W101" i="9"/>
  <c r="X101" i="9"/>
  <c r="Y101" i="9"/>
  <c r="Z101" i="9"/>
  <c r="AA101" i="9"/>
  <c r="AB101" i="9"/>
  <c r="AC101" i="9"/>
  <c r="AD101" i="9"/>
  <c r="AE101" i="9"/>
  <c r="AF101" i="9"/>
  <c r="AG101" i="9"/>
  <c r="AH101" i="9"/>
  <c r="AI101" i="9"/>
  <c r="AJ101" i="9"/>
  <c r="H101" i="9"/>
  <c r="P22" i="9"/>
  <c r="Q22" i="9"/>
  <c r="R22" i="9"/>
  <c r="S22" i="9"/>
  <c r="T22" i="9"/>
  <c r="U22" i="9"/>
  <c r="V22" i="9"/>
  <c r="W22" i="9"/>
  <c r="X22" i="9"/>
  <c r="Y22" i="9"/>
  <c r="Z22" i="9"/>
  <c r="AC22" i="9"/>
  <c r="AD22" i="9"/>
  <c r="AF22" i="9"/>
  <c r="AH22" i="9"/>
  <c r="P24" i="9"/>
  <c r="Q24" i="9"/>
  <c r="R24" i="9"/>
  <c r="S24" i="9"/>
  <c r="T24" i="9"/>
  <c r="W24" i="9"/>
  <c r="X24" i="9"/>
  <c r="Y24" i="9"/>
  <c r="Z24" i="9"/>
  <c r="H24" i="9"/>
  <c r="O120" i="9"/>
  <c r="O107" i="9" s="1"/>
  <c r="N117" i="9"/>
  <c r="K117" i="9" s="1"/>
  <c r="U117" i="9" s="1"/>
  <c r="V117" i="9" s="1"/>
  <c r="N115" i="9"/>
  <c r="K115" i="9" s="1"/>
  <c r="U115" i="9" s="1"/>
  <c r="V115" i="9" s="1"/>
  <c r="N116" i="9"/>
  <c r="K116" i="9" s="1"/>
  <c r="U116" i="9" s="1"/>
  <c r="V116" i="9" s="1"/>
  <c r="N112" i="9"/>
  <c r="K112" i="9" s="1"/>
  <c r="U112" i="9" s="1"/>
  <c r="V112" i="9" s="1"/>
  <c r="N113" i="9"/>
  <c r="K113" i="9" s="1"/>
  <c r="U113" i="9" s="1"/>
  <c r="V113" i="9" s="1"/>
  <c r="N114" i="9"/>
  <c r="K114" i="9" s="1"/>
  <c r="U114" i="9" s="1"/>
  <c r="V114" i="9" s="1"/>
  <c r="N111" i="9"/>
  <c r="K111" i="9" s="1"/>
  <c r="U111" i="9" s="1"/>
  <c r="V111" i="9" s="1"/>
  <c r="N110" i="9"/>
  <c r="K110" i="9" s="1"/>
  <c r="U110" i="9" s="1"/>
  <c r="V110" i="9" s="1"/>
  <c r="N109" i="9"/>
  <c r="K109" i="9" s="1"/>
  <c r="U109" i="9" s="1"/>
  <c r="N108" i="9"/>
  <c r="P42" i="9"/>
  <c r="K44" i="9"/>
  <c r="K42" i="9"/>
  <c r="I41" i="9"/>
  <c r="J41" i="9"/>
  <c r="L41" i="9"/>
  <c r="L39" i="9" s="1"/>
  <c r="L38" i="9" s="1"/>
  <c r="M41" i="9"/>
  <c r="M39" i="9" s="1"/>
  <c r="Q41" i="9"/>
  <c r="R41" i="9"/>
  <c r="S41" i="9"/>
  <c r="T41" i="9"/>
  <c r="T39" i="9" s="1"/>
  <c r="W41" i="9"/>
  <c r="X41" i="9"/>
  <c r="X39" i="9" s="1"/>
  <c r="Y41" i="9"/>
  <c r="Z41" i="9"/>
  <c r="AA41" i="9"/>
  <c r="AB41" i="9"/>
  <c r="AC41" i="9"/>
  <c r="AD41" i="9"/>
  <c r="AF41" i="9"/>
  <c r="AF39" i="9" s="1"/>
  <c r="AG41" i="9"/>
  <c r="AH41" i="9"/>
  <c r="H41" i="9"/>
  <c r="K108" i="9" l="1"/>
  <c r="N107" i="9"/>
  <c r="V55" i="9"/>
  <c r="V41" i="9" s="1"/>
  <c r="V39" i="9" s="1"/>
  <c r="V38" i="9" s="1"/>
  <c r="V20" i="9" s="1"/>
  <c r="AE55" i="9"/>
  <c r="V109" i="9"/>
  <c r="AC109" i="9"/>
  <c r="AH39" i="9"/>
  <c r="AH38" i="9" s="1"/>
  <c r="AD39" i="9"/>
  <c r="AD38" i="9" s="1"/>
  <c r="AD25" i="9" s="1"/>
  <c r="H39" i="9"/>
  <c r="H38" i="9" s="1"/>
  <c r="AA39" i="9"/>
  <c r="AA38" i="9" s="1"/>
  <c r="W39" i="9"/>
  <c r="W38" i="9" s="1"/>
  <c r="W25" i="9" s="1"/>
  <c r="S39" i="9"/>
  <c r="S38" i="9" s="1"/>
  <c r="AB39" i="9"/>
  <c r="AB38" i="9" s="1"/>
  <c r="N39" i="9"/>
  <c r="N38" i="9" s="1"/>
  <c r="Z39" i="9"/>
  <c r="Z38" i="9" s="1"/>
  <c r="R39" i="9"/>
  <c r="R38" i="9" s="1"/>
  <c r="J39" i="9"/>
  <c r="J38" i="9" s="1"/>
  <c r="AF38" i="9"/>
  <c r="AF25" i="9" s="1"/>
  <c r="AG39" i="9"/>
  <c r="AG38" i="9" s="1"/>
  <c r="AC39" i="9"/>
  <c r="AC38" i="9" s="1"/>
  <c r="Y39" i="9"/>
  <c r="Y38" i="9" s="1"/>
  <c r="Y25" i="9" s="1"/>
  <c r="Q39" i="9"/>
  <c r="Q38" i="9" s="1"/>
  <c r="Q20" i="9" s="1"/>
  <c r="Q18" i="9" s="1"/>
  <c r="I39" i="9"/>
  <c r="I38" i="9" s="1"/>
  <c r="M71" i="9"/>
  <c r="M70" i="9" s="1"/>
  <c r="M38" i="9" s="1"/>
  <c r="X38" i="9"/>
  <c r="X25" i="9" s="1"/>
  <c r="T38" i="9"/>
  <c r="T25" i="9" s="1"/>
  <c r="AI71" i="9"/>
  <c r="AI70" i="9" s="1"/>
  <c r="K120" i="9"/>
  <c r="K43" i="9"/>
  <c r="O41" i="9"/>
  <c r="O39" i="9" s="1"/>
  <c r="O38" i="9" s="1"/>
  <c r="K49" i="9"/>
  <c r="U49" i="9" s="1"/>
  <c r="U41" i="9" s="1"/>
  <c r="U39" i="9" s="1"/>
  <c r="U38" i="9" s="1"/>
  <c r="U20" i="9" s="1"/>
  <c r="U108" i="9" l="1"/>
  <c r="K107" i="9"/>
  <c r="AI55" i="9"/>
  <c r="AE41" i="9"/>
  <c r="AE39" i="9" s="1"/>
  <c r="AE38" i="9" s="1"/>
  <c r="AE25" i="9" s="1"/>
  <c r="X20" i="9"/>
  <c r="X18" i="9" s="1"/>
  <c r="R20" i="9"/>
  <c r="R18" i="9" s="1"/>
  <c r="R25" i="9"/>
  <c r="S20" i="9"/>
  <c r="S18" i="9" s="1"/>
  <c r="S25" i="9"/>
  <c r="U120" i="9"/>
  <c r="AC120" i="9" s="1"/>
  <c r="AI120" i="9" s="1"/>
  <c r="Y20" i="9"/>
  <c r="Y18" i="9" s="1"/>
  <c r="AD20" i="9"/>
  <c r="AD18" i="9" s="1"/>
  <c r="AI109" i="9"/>
  <c r="AI107" i="9" s="1"/>
  <c r="T20" i="9"/>
  <c r="T18" i="9" s="1"/>
  <c r="AH25" i="9"/>
  <c r="AH20" i="9"/>
  <c r="AH18" i="9" s="1"/>
  <c r="AF20" i="9"/>
  <c r="AF18" i="9" s="1"/>
  <c r="Q25" i="9"/>
  <c r="Z25" i="9"/>
  <c r="Z20" i="9"/>
  <c r="Z18" i="9" s="1"/>
  <c r="W20" i="9"/>
  <c r="W18" i="9" s="1"/>
  <c r="AC20" i="9"/>
  <c r="AE20" i="9"/>
  <c r="AE18" i="9" s="1"/>
  <c r="AG25" i="9"/>
  <c r="AG20" i="9"/>
  <c r="AG18" i="9" s="1"/>
  <c r="K41" i="9"/>
  <c r="K39" i="9" s="1"/>
  <c r="K38" i="9" s="1"/>
  <c r="AJ109" i="9"/>
  <c r="AJ110" i="9"/>
  <c r="AJ111" i="9"/>
  <c r="AJ112" i="9"/>
  <c r="AJ113" i="9"/>
  <c r="AJ114" i="9"/>
  <c r="AJ115" i="9"/>
  <c r="AJ116" i="9"/>
  <c r="AJ117" i="9"/>
  <c r="AJ120" i="9"/>
  <c r="AJ108" i="9"/>
  <c r="AJ107" i="9" s="1"/>
  <c r="V108" i="9" l="1"/>
  <c r="U107" i="9"/>
  <c r="AC107" i="9"/>
  <c r="AC24" i="9" s="1"/>
  <c r="AC18" i="9" s="1"/>
  <c r="V120" i="9"/>
  <c r="U24" i="9"/>
  <c r="AI41" i="9"/>
  <c r="AI39" i="9" s="1"/>
  <c r="AI38" i="9" s="1"/>
  <c r="AJ41" i="9"/>
  <c r="AJ39" i="9" s="1"/>
  <c r="AJ38" i="9" s="1"/>
  <c r="O26" i="9"/>
  <c r="O25" i="9" s="1"/>
  <c r="N26" i="9"/>
  <c r="N19" i="9" s="1"/>
  <c r="M26" i="9"/>
  <c r="M25" i="9" s="1"/>
  <c r="L26" i="9"/>
  <c r="L25" i="9" s="1"/>
  <c r="K26" i="9"/>
  <c r="K25" i="9" s="1"/>
  <c r="J26" i="9"/>
  <c r="J25" i="9" s="1"/>
  <c r="I26" i="9"/>
  <c r="I19" i="9" s="1"/>
  <c r="H26" i="9"/>
  <c r="O24" i="9"/>
  <c r="N24" i="9"/>
  <c r="M24" i="9"/>
  <c r="L24" i="9"/>
  <c r="K24" i="9"/>
  <c r="J24" i="9"/>
  <c r="I24" i="9"/>
  <c r="O23" i="9"/>
  <c r="N23" i="9"/>
  <c r="M23" i="9"/>
  <c r="L23" i="9"/>
  <c r="K23" i="9"/>
  <c r="J23" i="9"/>
  <c r="I23" i="9"/>
  <c r="H23" i="9"/>
  <c r="O22" i="9"/>
  <c r="N22" i="9"/>
  <c r="M22" i="9"/>
  <c r="L22" i="9"/>
  <c r="K22" i="9"/>
  <c r="J22" i="9"/>
  <c r="I22" i="9"/>
  <c r="H22" i="9"/>
  <c r="O21" i="9"/>
  <c r="N21" i="9"/>
  <c r="M21" i="9"/>
  <c r="L21" i="9"/>
  <c r="K21" i="9"/>
  <c r="J21" i="9"/>
  <c r="I21" i="9"/>
  <c r="H21" i="9"/>
  <c r="O20" i="9"/>
  <c r="N20" i="9"/>
  <c r="M20" i="9"/>
  <c r="L20" i="9"/>
  <c r="K20" i="9"/>
  <c r="J20" i="9"/>
  <c r="I20" i="9"/>
  <c r="H20" i="9"/>
  <c r="AB18" i="9"/>
  <c r="AA18" i="9"/>
  <c r="AB26" i="9"/>
  <c r="AA26" i="9"/>
  <c r="V26" i="9"/>
  <c r="U26" i="9"/>
  <c r="U19" i="9" s="1"/>
  <c r="P54" i="9"/>
  <c r="P50" i="9"/>
  <c r="P48" i="9"/>
  <c r="P47" i="9"/>
  <c r="P46" i="9"/>
  <c r="P45" i="9"/>
  <c r="P44" i="9"/>
  <c r="P43" i="9"/>
  <c r="V107" i="9" l="1"/>
  <c r="V24" i="9" s="1"/>
  <c r="AC25" i="9"/>
  <c r="U18" i="9"/>
  <c r="O19" i="9"/>
  <c r="O18" i="9" s="1"/>
  <c r="H19" i="9"/>
  <c r="H18" i="9" s="1"/>
  <c r="H25" i="9"/>
  <c r="V19" i="9"/>
  <c r="N18" i="9"/>
  <c r="N25" i="9"/>
  <c r="M19" i="9"/>
  <c r="M18" i="9" s="1"/>
  <c r="P41" i="9"/>
  <c r="P39" i="9" s="1"/>
  <c r="P38" i="9" s="1"/>
  <c r="AB25" i="9"/>
  <c r="AA25" i="9"/>
  <c r="U25" i="9"/>
  <c r="J19" i="9"/>
  <c r="J18" i="9" s="1"/>
  <c r="K19" i="9"/>
  <c r="K18" i="9" s="1"/>
  <c r="L19" i="9"/>
  <c r="L18" i="9" s="1"/>
  <c r="I25" i="9"/>
  <c r="I18" i="9"/>
  <c r="AJ23" i="9"/>
  <c r="AI23" i="9"/>
  <c r="AJ21" i="9"/>
  <c r="AI21" i="9"/>
  <c r="V18" i="9" l="1"/>
  <c r="V25" i="9"/>
  <c r="P25" i="9"/>
  <c r="P20" i="9"/>
  <c r="P18" i="9" s="1"/>
  <c r="AI24" i="9"/>
  <c r="AJ26" i="9"/>
  <c r="AI22" i="9"/>
  <c r="AJ24" i="9"/>
  <c r="AJ22" i="9"/>
  <c r="AI20" i="9" l="1"/>
  <c r="AI26" i="9"/>
  <c r="AJ20" i="9"/>
  <c r="AI25" i="9" l="1"/>
  <c r="AJ25" i="9"/>
  <c r="AI19" i="9"/>
  <c r="AI18" i="9" s="1"/>
  <c r="AJ19" i="9"/>
  <c r="AJ18" i="9" s="1"/>
</calcChain>
</file>

<file path=xl/sharedStrings.xml><?xml version="1.0" encoding="utf-8"?>
<sst xmlns="http://schemas.openxmlformats.org/spreadsheetml/2006/main" count="398" uniqueCount="258">
  <si>
    <t>к приказу Минэнерго России</t>
  </si>
  <si>
    <t>Инвестиционная программа филиала "Камчатский"  АО "Оборонэнерго"</t>
  </si>
  <si>
    <t xml:space="preserve">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</si>
  <si>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</si>
  <si>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</si>
  <si>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</si>
  <si>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</si>
  <si>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</si>
  <si>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</si>
  <si>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</si>
  <si>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</si>
  <si>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</si>
  <si>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</si>
  <si>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</si>
  <si>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</si>
  <si>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</si>
  <si>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</si>
  <si>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</si>
  <si>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</si>
  <si>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</si>
  <si>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</si>
  <si>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Камчатский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</si>
  <si>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</si>
  <si>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</si>
  <si>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</si>
  <si>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</si>
  <si>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</si>
  <si>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</si>
  <si>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</si>
  <si>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</si>
  <si>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</si>
  <si>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</si>
  <si>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</si>
  <si>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</si>
  <si>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</si>
  <si>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</si>
  <si>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</si>
  <si>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</si>
  <si>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</si>
  <si>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</si>
  <si>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</si>
  <si>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</si>
  <si>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</si>
  <si>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</si>
  <si>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</si>
  <si>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</si>
  <si>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</si>
  <si>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</si>
  <si>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</si>
  <si>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</si>
  <si>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</si>
  <si>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</si>
  <si>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</si>
  <si>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</si>
  <si>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</si>
  <si>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</si>
  <si>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</si>
  <si>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</si>
  <si>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</si>
  <si>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</si>
  <si>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</si>
  <si>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</si>
  <si>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</si>
  <si>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</si>
  <si>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</si>
  <si>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</si>
  <si>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</si>
  <si>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</si>
  <si>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</si>
  <si>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</si>
  <si>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</si>
  <si>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</si>
  <si>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</si>
  <si>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</si>
  <si>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</si>
  <si>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</si>
  <si>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</si>
  <si>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</si>
  <si>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</si>
  <si>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</si>
  <si>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</si>
  <si>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</si>
  <si>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</si>
  <si>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</si>
  <si>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</si>
  <si>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</si>
  <si>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</si>
  <si>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</si>
  <si>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</si>
  <si>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</si>
  <si>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</si>
  <si>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</si>
  <si>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</si>
  <si>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</si>
  <si>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</si>
  <si>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</si>
  <si>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от « 05_»  мая  2016 г. № 380</t>
  </si>
  <si>
    <t>Предложение по корректировке утвержденного плана</t>
  </si>
  <si>
    <t>Год начала  реализации инвестиционного проекта</t>
  </si>
  <si>
    <t>Год окончания реализации инвестицион-ного проекта</t>
  </si>
  <si>
    <t>План</t>
  </si>
  <si>
    <t>Итого за период реализации инвестиционной программы
(план)</t>
  </si>
  <si>
    <t xml:space="preserve">План </t>
  </si>
  <si>
    <t>Приложение  №3</t>
  </si>
  <si>
    <t>Форма 3. План освоения капитальных вложений по инвестиционным проектам</t>
  </si>
  <si>
    <t>Идентифика-тор инвестицион-ного проекта</t>
  </si>
  <si>
    <t xml:space="preserve">Текущая стадия реализации инвестиционного проекта 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</si>
  <si>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</si>
  <si>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</si>
  <si>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</si>
  <si>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</si>
  <si>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Предложение по корректировке утвержденного  плана</t>
  </si>
  <si>
    <t>Итого за период реализации инвестиционной программы
(предложение по корректировке утвержденного плана)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</si>
  <si>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</si>
  <si>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</si>
  <si>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</si>
  <si>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</si>
  <si>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</si>
  <si>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</si>
  <si>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</si>
  <si>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Факт </t>
  </si>
  <si>
    <t>29.1</t>
  </si>
  <si>
    <t>29.2</t>
  </si>
  <si>
    <t>29.3</t>
  </si>
  <si>
    <t>29.4</t>
  </si>
  <si>
    <t>29.5</t>
  </si>
  <si>
    <t>29.6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</si>
  <si>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в базисном уровне цен, млн рублей (без НДС)</t>
    </r>
  </si>
  <si>
    <t>реквизиты решения органа исполнительной власти, утвердившего инвестиционную программу</t>
  </si>
  <si>
    <t xml:space="preserve">План  </t>
  </si>
  <si>
    <t xml:space="preserve">Фактический объем освоения капитальных вложений на 01.01.2018 года , млн рублей 
(без НДС) </t>
  </si>
  <si>
    <t xml:space="preserve">План 
</t>
  </si>
  <si>
    <t>Освоение капитальных вложений года 2019 в прогнозных ценах соответствующих лет, млн рублей (без НДС)</t>
  </si>
  <si>
    <t xml:space="preserve">Предложение по корректировке утвержденного плана 
</t>
  </si>
  <si>
    <t>год 2020</t>
  </si>
  <si>
    <t>год 2021</t>
  </si>
  <si>
    <t>год 2022</t>
  </si>
  <si>
    <t>Модернизация оборудования РТП-Завойко  110 кВ на  ТМ-6300/110/6 (инв.№865116885, Адрес:683000,Камчатский край, Петропавловск-Камчатский г, пос.Завойко)</t>
  </si>
  <si>
    <t>Модернизация оборудования РТП-Завойко 110 кВ на  ТМ-10000/110/6 (инв.№865116885, Адрес:683000,Камчатский край, Петропавловск-Камчатский г, пос.Завойко)</t>
  </si>
  <si>
    <t>Установка резисторов в нейтраль сети 6 кВ на РТП "Завойко" (Оборудование РТП- Завойко Инв.№865116885, Адрес:683000,Камчатский край, Петропавловск-Камчатский г, пос.Завойко)</t>
  </si>
  <si>
    <t>Замена МВ на ВВ РТП-60 35/6 кВ 2х1000 Камчатский край, г.Вилючинск, СОТ "Энергетик" - 6 шт.</t>
  </si>
  <si>
    <t>Замена СМВ-35кВ на реклоузер на РТП-Ягодная 35/6 кВ 2х2500 кВА, Рыбачий (оборудование) инв. № 865116967 - 1 шт.</t>
  </si>
  <si>
    <t>Замена ПСН-35кВ Т-1 и Т-2 на реклоузеры на РТП-Ягодная 35/6 кВ 2х2500 кВА, Рыбачий (оборудование) инв. № 865116967 - 2 шт.</t>
  </si>
  <si>
    <t>Замена МВ-6кВ на ВВ РТП-Ягодная 35/6 кВ 2х2500 кВА, Рыбачий (оборудование) инв. № 865116967 - 7 шт.</t>
  </si>
  <si>
    <t>Замена МВ на ВВ на РП-3, П-К, (оборудование), инв №. 865117088 - 12 шт.</t>
  </si>
  <si>
    <t>Замена МВ на ВВ на РП-1, 2х250 кВА, пос. Англичанка (оборудование) инв. № 865117087 - 2 шт.</t>
  </si>
  <si>
    <t>Замена МВ на ВВ на РП-14 2х400 кВА (оборудование) инв. № 865116921 - 8 шт.</t>
  </si>
  <si>
    <t>Замена МВ на ВВ на РП-7 1х250 кВА. 1х160 КВА, Приморский (оборудование) инв. № 865117000- 6шт.</t>
  </si>
  <si>
    <t>Замена МВ на ВВ на РП-15 10 кВ Елизово-5, (оборудование) инв. №865116895- 9шт.</t>
  </si>
  <si>
    <t>Замена МВ на ВВ на РП-2    2х630 кВА, мкр Приморский.(оборудование) инв. №865116861-13шт.</t>
  </si>
  <si>
    <t>Реконструкция ВЛ-0,4кВ ТП546-2 ф. караул ТХ2, инв.№864014240</t>
  </si>
  <si>
    <t>Реконструкция КЛ-10 кВ РТП-"Паратунка" (ЦЭС) яч.20-ТП-326 яч.8, инв.865117298</t>
  </si>
  <si>
    <t>Реконструкция КЛ-10 кВ РТП-"Паратунка" (ЦЭС) яч.13-ТП-332 яч.7, инв.865117236</t>
  </si>
  <si>
    <t>Реконструкция КЛ-6 кВ РТП-"Приморская" яч.21-ТП-391 яч.1, инв.865117356</t>
  </si>
  <si>
    <t>Реконструкция КЛ-6 кВ РТП-"Советская" яч.26-РП-7 яч.5, инв.865117625</t>
  </si>
  <si>
    <t>Реконструкция КЛ-6 кВ РТП-"Приморская" яч.18-РП-12 яч.1, инв.865117464</t>
  </si>
  <si>
    <t>Реконструкция КЛ-6 кВ РТП-"Приморская" яч.33-РП-12 яч.3, инв.865117463</t>
  </si>
  <si>
    <t>Реконструкция КЛ-6 кВ РТП-"Приморская" яч.34-ТП-391 яч.4, инв.865117630</t>
  </si>
  <si>
    <t>Закупка. Прибор энергетика многофункциональный портативный ЭНЕРГОМЕРА СЕ602</t>
  </si>
  <si>
    <t>Закупка. Диспетчерский пункт на LCD панелях.</t>
  </si>
  <si>
    <t>Закупка. "Стенд для механических испытаний защитных средств СМИ-600К"</t>
  </si>
  <si>
    <t>Закупка. Стационарная "Высоковольтная испытательная лаборатория для проведения испытаний электрооборудования и диэлектрических средств защиты ВИЛ СЭТ-50-055"</t>
  </si>
  <si>
    <t>Закупка. Прибор для измерения сопротивления изоляции MEGGER MIT1020/2</t>
  </si>
  <si>
    <t>Закупка. "Поставка электротехнической лаборатории МЭК-3 на базе КАМАЗ 43502, 4х4"</t>
  </si>
  <si>
    <t>Закупка. "Поставка передатчика звуковой частоты  BAUR TG 600"</t>
  </si>
  <si>
    <t xml:space="preserve">Закупка. "Поставка переносного анализатора растворенных газов TransportX" </t>
  </si>
  <si>
    <t>Закупка. "Комплекс измерительный для прогрузки первичным током РЕТОМ-30КА"</t>
  </si>
  <si>
    <t>Закупка. "Испытательная система OMICRON CPC 100"</t>
  </si>
  <si>
    <t>Закупка. Приобретение авто- и спецтехники</t>
  </si>
  <si>
    <r>
      <t xml:space="preserve">Год раскрытия информации: </t>
    </r>
    <r>
      <rPr>
        <b/>
        <sz val="11"/>
        <rFont val="Times New Roman"/>
        <family val="1"/>
        <charset val="204"/>
      </rPr>
      <t>2019</t>
    </r>
    <r>
      <rPr>
        <sz val="11"/>
        <rFont val="Times New Roman"/>
        <family val="1"/>
        <charset val="204"/>
      </rPr>
      <t xml:space="preserve"> год</t>
    </r>
  </si>
  <si>
    <t>С</t>
  </si>
  <si>
    <t>Строительство двухцепной ВЛ 6 кВ от РПТ-Завойко до РП-3</t>
  </si>
  <si>
    <t>ЭK/КМЧ/41/02/0001</t>
  </si>
  <si>
    <t>ЭK/КМЧ/41/02/0002</t>
  </si>
  <si>
    <t>ЭK/КМЧ/41/02/0003</t>
  </si>
  <si>
    <t>ЭK/КМЧ/41/02/0004</t>
  </si>
  <si>
    <t>ЭK/КМЧ/41/02/0005</t>
  </si>
  <si>
    <t>ЭK/КМЧ/41/02/0006</t>
  </si>
  <si>
    <t>ЭK/КМЧ/41/02/0007</t>
  </si>
  <si>
    <t>ЭK/КМЧ/41/02/0008</t>
  </si>
  <si>
    <t>ЭK/КМЧ/41/02/0009</t>
  </si>
  <si>
    <t>ЭK/КМЧ/41/02/0010</t>
  </si>
  <si>
    <t>ЭK/КМЧ/41/02/0011</t>
  </si>
  <si>
    <t>ЭK/КМЧ/41/02/0012</t>
  </si>
  <si>
    <t>ЭK/КМЧ/41/02/0013</t>
  </si>
  <si>
    <t xml:space="preserve">Реконструкция РТП-Завойко 110/6 кВ 1х6300 кВА, 1х10000 кВА, П-Камчатский (оборудование) инв.№ 865116885             
</t>
  </si>
  <si>
    <t>ЭK/КМЧ/41/02/0014</t>
  </si>
  <si>
    <t>ЭK/КМЧ/41/02/0015</t>
  </si>
  <si>
    <t>ЭK/КМЧ/41/02/0016</t>
  </si>
  <si>
    <t>ЭK/КМЧ/41/02/0017</t>
  </si>
  <si>
    <t>ЭK/КМЧ/41/02/0018</t>
  </si>
  <si>
    <t>ЭK/КМЧ/41/02/0019</t>
  </si>
  <si>
    <t>ЭK/КМЧ/41/02/0020</t>
  </si>
  <si>
    <t>ЭK/КМЧ/41/02/0021</t>
  </si>
  <si>
    <t>ЭK/КМЧ/41/02/0022</t>
  </si>
  <si>
    <t>ЭK/КМЧ/41/02/0023</t>
  </si>
  <si>
    <t>ЭK/КМЧ/41/02/0024</t>
  </si>
  <si>
    <t>ЭK/КМЧ/41/02/0025</t>
  </si>
  <si>
    <t>ЭK/КМЧ/41/02/0026</t>
  </si>
  <si>
    <t>ЭK/КМЧ/41/02/0027</t>
  </si>
  <si>
    <t>ЭK/КМЧ/41/02/0028</t>
  </si>
  <si>
    <t>ЭK/КМЧ/41/02/0029</t>
  </si>
  <si>
    <t>ЭK/КМЧ/41/02/0030</t>
  </si>
  <si>
    <t>ЭK/КМЧ/41/02/0031</t>
  </si>
  <si>
    <t>ЭK/КМЧ/41/02/0032</t>
  </si>
  <si>
    <t>ЭK/КМЧ/41/02/0033</t>
  </si>
  <si>
    <t>ЭK/КМЧ/41/02/0034</t>
  </si>
  <si>
    <t>ЭK/КМЧ/41/02/0035</t>
  </si>
  <si>
    <t>ЭK/КМЧ/41/02/0036</t>
  </si>
  <si>
    <t>ЭK/КМЧ/41/02/0037</t>
  </si>
  <si>
    <t>ЭK/КМЧ/41/02/0038</t>
  </si>
  <si>
    <t>ЭK/КМЧ/41/02/0039</t>
  </si>
  <si>
    <t>ЭK/КМЧ/41/02/0040</t>
  </si>
  <si>
    <t>ЭK/КМЧ/41/02/0041</t>
  </si>
  <si>
    <t>ЭK/КМЧ/41/02/0042</t>
  </si>
  <si>
    <t>ЭK/КМЧ/41/02/0043</t>
  </si>
  <si>
    <t>ЭK/КМЧ/41/02/0044</t>
  </si>
  <si>
    <t>ЭK/КМЧ/41/04/0001</t>
  </si>
  <si>
    <t>ЭK/КМЧ/41/06/0001</t>
  </si>
  <si>
    <t>ЭK/КМЧ/41/06/0002</t>
  </si>
  <si>
    <t>ЭK/КМЧ/41/06/0003</t>
  </si>
  <si>
    <t>ЭK/КМЧ/41/06/0004</t>
  </si>
  <si>
    <t>ЭK/КМЧ/41/06/0005</t>
  </si>
  <si>
    <t>ЭK/КМЧ/41/06/0006</t>
  </si>
  <si>
    <t>ЭK/КМЧ/41/06/0007</t>
  </si>
  <si>
    <t>ЭK/КМЧ/41/06/0008</t>
  </si>
  <si>
    <t>ЭK/КМЧ/41/06/0009</t>
  </si>
  <si>
    <t>ЭK/КМЧ/41/06/0010</t>
  </si>
  <si>
    <t>ЭK/КМЧ/41/06/0011</t>
  </si>
  <si>
    <t>ЭK/КМЧ/41/06/0012</t>
  </si>
  <si>
    <t>ЭK/КМЧ/41/06/0013</t>
  </si>
  <si>
    <t>Реконструкция ВЛ 35 кВ Приморская-РТП-60, инв.№865184378</t>
  </si>
  <si>
    <t>Реконструкция ВЛ 35 Крашенниникова-Ягодная, инв.№865184379</t>
  </si>
  <si>
    <t>Поставка устройств РЗА отходящих линий РП-15, 9 ячеек (9 терминалов защиты), инв.№ 865116895</t>
  </si>
  <si>
    <t>Поставка устройств защиты от дуговых замыканий РП-15, 9 комплектов, инв.№865116895</t>
  </si>
  <si>
    <t>Поставка устройств РЗА отходящих линий РП-7, 6 ячеек (6 терминалов защиты), инв.№865117000</t>
  </si>
  <si>
    <t>Поставка устройств защиты от дуговых замыканий РП-7, 6 компл.инв.№865117000</t>
  </si>
  <si>
    <t>Поставка устройств РЗА отходящих линий РП-3, 12 ячеек (12 терминалов защиты), инв.№865117088</t>
  </si>
  <si>
    <t>Поставка устройств защиты от дуговых замыканий РП-3, 12 компл., инв.№865117088</t>
  </si>
  <si>
    <t>Поставка устройств РЗА рабочего ввода РТП-60 2 ячейки (2 терминала защиты), инв.№865116949</t>
  </si>
  <si>
    <t>Поставка устройств защиты от дуговых замыканий РТП-60, 6 комплектов, инв.№865116949</t>
  </si>
  <si>
    <t>Поставка устройств РЗА отходящей линии РТП-60 4 ячейки (4 терминала защиты), инв.№865116949</t>
  </si>
  <si>
    <t>Поставка устройств РЗА отходящих линий РТП-Ягодная 5 ячеек (5 терминалов защиты), инв.№865116967</t>
  </si>
  <si>
    <t xml:space="preserve">Поставка устройств РЗА рабочего ввода РТП-Ягодная 2 ячеек (2 терминалов защиты), инв.№865116967 </t>
  </si>
  <si>
    <t>Поставка устройств защиты от дуговых замыканий РТП-Ягодная, 7 компл., инв.№865116967</t>
  </si>
  <si>
    <t xml:space="preserve">Поставка устройств РЗА отходящих линий РП-2, 13 ячеек (13 терминалов защиты), инв.№865116861 </t>
  </si>
  <si>
    <t xml:space="preserve">Поставка устройств защиты от дуговых замыканий РП-2 , 13 компл., инв.№865116861 </t>
  </si>
  <si>
    <t>Закупка. Хроматографический комплекс для анализа в трансформаторном масле растворенных газов</t>
  </si>
  <si>
    <t>П/С</t>
  </si>
  <si>
    <t>Реконструкция ВЛ-6 кВ РП-280 (ПРЭС) яч.16-ТП-847 яч.5, инв.865117980</t>
  </si>
  <si>
    <t>Лизинг. Поставка многофункционального крана-манипулятора (МКМ-200) для филиала "Камчатский" АО "Оборонэнерго"</t>
  </si>
  <si>
    <t>ЭK/КМЧ/41/06/0014</t>
  </si>
  <si>
    <t>Поставка, установка интелектуальных, измерительных систем учета электрической энергии</t>
  </si>
  <si>
    <t>Реконструкция ВЛ-6 кВ (ТП-847) Опора №1-КТПН-847П/ТП-847А, инв.865117973</t>
  </si>
  <si>
    <t>Реконструкция КЛ-10 кВ КТПН-345 яч.1-ТП-327 яч.3, инв.865117616</t>
  </si>
  <si>
    <t>Реконструкция КЛ-6 кВ ТП-369 КТПН-322 яч.1, инв.865117466</t>
  </si>
  <si>
    <t>Реконструкция КЛ-6 кВ РТП-"Советская" (ЦЭС) яч.7-РП-2 яч.2, инв.865117452</t>
  </si>
  <si>
    <t>Реконструкция КЛ-6 кВ РТП-"Советская" яч.4-РП-7 яч.6, инв.865117624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</si>
</sst>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00"/>
    <numFmt numFmtId="166" formatCode="_-* #,##0.00\ _р_._-;\-* #,##0.00\ _р_._-;_-* &quot;-&quot;??\ 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vertAlign val="superscript"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7">
    <xf numFmtId="0" fontId="0" fillId="0" borderId="0"/>
    <xf numFmtId="0" fontId="2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0" fontId="1" fillId="0" borderId="0"/>
    <xf numFmtId="0" fontId="1" fillId="0" borderId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</cellStyleXfs>
  <cellXfs count="91">
    <xf numFmtId="0" fontId="0" fillId="0" borderId="0" xfId="0"/>
    <xf numFmtId="0" fontId="6" fillId="0" borderId="0" xfId="0" applyFont="1" applyAlignment="1">
      <alignment horizontal="center" vertical="center" wrapText="1"/>
    </xf>
    <xf numFmtId="165" fontId="6" fillId="2" borderId="8" xfId="0" applyNumberFormat="1" applyFont="1" applyFill="1" applyBorder="1" applyAlignment="1">
      <alignment horizontal="center" vertical="center" wrapText="1"/>
    </xf>
    <xf numFmtId="165" fontId="6" fillId="0" borderId="8" xfId="0" applyNumberFormat="1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165" fontId="5" fillId="0" borderId="8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165" fontId="4" fillId="0" borderId="8" xfId="0" applyNumberFormat="1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165" fontId="4" fillId="0" borderId="8" xfId="0" applyNumberFormat="1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0" fillId="0" borderId="0" xfId="0" applyFont="1"/>
    <xf numFmtId="2" fontId="0" fillId="0" borderId="0" xfId="0" applyNumberFormat="1" applyFont="1"/>
    <xf numFmtId="0" fontId="0" fillId="0" borderId="0" xfId="0" applyFont="1" applyAlignment="1">
      <alignment horizontal="center"/>
    </xf>
    <xf numFmtId="0" fontId="0" fillId="0" borderId="0" xfId="0" applyFont="1" applyFill="1"/>
    <xf numFmtId="0" fontId="4" fillId="0" borderId="0" xfId="0" applyFont="1" applyFill="1"/>
    <xf numFmtId="2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4" fillId="0" borderId="0" xfId="2" applyFont="1" applyAlignment="1">
      <alignment horizontal="right"/>
    </xf>
    <xf numFmtId="0" fontId="4" fillId="0" borderId="0" xfId="0" applyFont="1"/>
    <xf numFmtId="0" fontId="7" fillId="0" borderId="0" xfId="0" applyFont="1" applyFill="1" applyAlignment="1">
      <alignment horizontal="center"/>
    </xf>
    <xf numFmtId="2" fontId="7" fillId="0" borderId="0" xfId="0" applyNumberFormat="1" applyFont="1" applyFill="1" applyAlignment="1">
      <alignment horizontal="center"/>
    </xf>
    <xf numFmtId="1" fontId="7" fillId="0" borderId="0" xfId="0" applyNumberFormat="1" applyFont="1" applyFill="1" applyBorder="1" applyAlignment="1">
      <alignment vertical="top"/>
    </xf>
    <xf numFmtId="0" fontId="4" fillId="0" borderId="8" xfId="2" applyFont="1" applyFill="1" applyBorder="1" applyAlignment="1">
      <alignment horizontal="center" vertical="center" wrapText="1"/>
    </xf>
    <xf numFmtId="0" fontId="11" fillId="0" borderId="0" xfId="0" applyFont="1"/>
    <xf numFmtId="0" fontId="7" fillId="0" borderId="0" xfId="0" applyFont="1" applyFill="1"/>
    <xf numFmtId="0" fontId="4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2" fontId="5" fillId="0" borderId="8" xfId="0" applyNumberFormat="1" applyFont="1" applyFill="1" applyBorder="1" applyAlignment="1">
      <alignment horizontal="center" vertical="center" wrapText="1"/>
    </xf>
    <xf numFmtId="165" fontId="5" fillId="2" borderId="8" xfId="0" applyNumberFormat="1" applyFont="1" applyFill="1" applyBorder="1" applyAlignment="1">
      <alignment horizontal="center" vertical="center"/>
    </xf>
    <xf numFmtId="2" fontId="4" fillId="0" borderId="8" xfId="0" applyNumberFormat="1" applyFont="1" applyFill="1" applyBorder="1" applyAlignment="1">
      <alignment horizontal="center" vertical="center" wrapText="1"/>
    </xf>
    <xf numFmtId="165" fontId="5" fillId="0" borderId="8" xfId="0" applyNumberFormat="1" applyFont="1" applyFill="1" applyBorder="1" applyAlignment="1">
      <alignment horizontal="center" vertical="center" wrapText="1"/>
    </xf>
    <xf numFmtId="165" fontId="5" fillId="0" borderId="8" xfId="0" applyNumberFormat="1" applyFont="1" applyBorder="1" applyAlignment="1">
      <alignment horizontal="center" vertical="center"/>
    </xf>
    <xf numFmtId="165" fontId="5" fillId="4" borderId="8" xfId="0" applyNumberFormat="1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 wrapText="1"/>
    </xf>
    <xf numFmtId="0" fontId="4" fillId="4" borderId="8" xfId="0" applyFont="1" applyFill="1" applyBorder="1" applyAlignment="1">
      <alignment horizontal="center" vertical="center" wrapText="1"/>
    </xf>
    <xf numFmtId="165" fontId="6" fillId="3" borderId="8" xfId="0" applyNumberFormat="1" applyFont="1" applyFill="1" applyBorder="1" applyAlignment="1">
      <alignment horizontal="center" vertical="center" wrapText="1"/>
    </xf>
    <xf numFmtId="165" fontId="5" fillId="2" borderId="8" xfId="0" applyNumberFormat="1" applyFont="1" applyFill="1" applyBorder="1" applyAlignment="1">
      <alignment horizontal="center" vertical="center" wrapText="1"/>
    </xf>
    <xf numFmtId="165" fontId="4" fillId="4" borderId="8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165" fontId="12" fillId="2" borderId="8" xfId="0" applyNumberFormat="1" applyFont="1" applyFill="1" applyBorder="1" applyAlignment="1">
      <alignment horizontal="center" vertical="center" wrapText="1"/>
    </xf>
    <xf numFmtId="165" fontId="8" fillId="0" borderId="8" xfId="0" applyNumberFormat="1" applyFont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165" fontId="13" fillId="0" borderId="8" xfId="0" applyNumberFormat="1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left" vertical="center" wrapText="1"/>
    </xf>
    <xf numFmtId="165" fontId="13" fillId="0" borderId="8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2" fontId="4" fillId="0" borderId="9" xfId="0" applyNumberFormat="1" applyFont="1" applyFill="1" applyBorder="1" applyAlignment="1">
      <alignment horizontal="center" vertical="center" wrapText="1"/>
    </xf>
    <xf numFmtId="2" fontId="4" fillId="0" borderId="10" xfId="0" applyNumberFormat="1" applyFont="1" applyFill="1" applyBorder="1" applyAlignment="1">
      <alignment horizontal="center" vertical="center" wrapText="1"/>
    </xf>
    <xf numFmtId="2" fontId="4" fillId="0" borderId="11" xfId="0" applyNumberFormat="1" applyFont="1" applyFill="1" applyBorder="1" applyAlignment="1">
      <alignment horizontal="center" vertical="center" wrapText="1"/>
    </xf>
    <xf numFmtId="2" fontId="4" fillId="0" borderId="1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0" fillId="0" borderId="5" xfId="0" applyFont="1" applyFill="1" applyBorder="1"/>
    <xf numFmtId="0" fontId="0" fillId="0" borderId="7" xfId="0" applyFont="1" applyFill="1" applyBorder="1"/>
    <xf numFmtId="0" fontId="7" fillId="0" borderId="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47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 2" xfId="38"/>
    <cellStyle name="Обычный 3" xfId="2"/>
    <cellStyle name="Обычный 4" xfId="39"/>
    <cellStyle name="Обычный 5" xfId="40"/>
    <cellStyle name="Обычный 7" xfId="1"/>
    <cellStyle name="Плохой 2" xfId="41"/>
    <cellStyle name="Пояснение 2" xfId="42"/>
    <cellStyle name="Примечание 2" xfId="43"/>
    <cellStyle name="Связанная ячейка 2" xfId="44"/>
    <cellStyle name="Текст предупреждения 2" xfId="45"/>
    <cellStyle name="Хороший 2" xfId="4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21"/>
  <sheetViews>
    <sheetView tabSelected="1" topLeftCell="A4" zoomScale="75" zoomScaleNormal="75" workbookViewId="0">
      <selection activeCell="K18" sqref="K18"/>
    </sheetView>
  </sheetViews>
  <sheetFormatPr defaultColWidth="8.85546875" defaultRowHeight="15" x14ac:dyDescent="0.25"/>
  <cols>
    <col min="1" max="1" width="11.7109375" style="19" customWidth="1"/>
    <col min="2" max="2" width="83.42578125" style="19" customWidth="1"/>
    <col min="3" max="3" width="32.7109375" style="19" customWidth="1"/>
    <col min="4" max="4" width="24.7109375" style="19" customWidth="1"/>
    <col min="5" max="5" width="12.140625" style="19" customWidth="1"/>
    <col min="6" max="6" width="12.85546875" style="19" customWidth="1"/>
    <col min="7" max="7" width="13.140625" style="19" customWidth="1"/>
    <col min="8" max="9" width="17.28515625" style="20" customWidth="1"/>
    <col min="10" max="10" width="13.85546875" style="21" customWidth="1"/>
    <col min="11" max="11" width="12.7109375" style="32" customWidth="1"/>
    <col min="12" max="12" width="8.85546875" style="19" customWidth="1"/>
    <col min="13" max="13" width="10.85546875" style="19" customWidth="1"/>
    <col min="14" max="14" width="10.7109375" style="19" customWidth="1"/>
    <col min="15" max="15" width="8.85546875" style="19" customWidth="1"/>
    <col min="16" max="16" width="12.140625" style="32" customWidth="1"/>
    <col min="17" max="17" width="8.85546875" style="19" customWidth="1"/>
    <col min="18" max="18" width="10.5703125" style="19" customWidth="1"/>
    <col min="19" max="19" width="11" style="19" customWidth="1"/>
    <col min="20" max="20" width="8.85546875" style="19" customWidth="1"/>
    <col min="21" max="21" width="12.7109375" style="19" customWidth="1"/>
    <col min="22" max="22" width="13.5703125" style="19" customWidth="1"/>
    <col min="23" max="23" width="14.140625" style="19" customWidth="1"/>
    <col min="24" max="24" width="10.85546875" style="19" customWidth="1"/>
    <col min="25" max="25" width="10.5703125" style="19" customWidth="1"/>
    <col min="26" max="26" width="11.28515625" style="19" customWidth="1"/>
    <col min="27" max="28" width="8.85546875" style="22" customWidth="1"/>
    <col min="29" max="29" width="11.28515625" style="19" customWidth="1"/>
    <col min="30" max="30" width="12.85546875" style="22" customWidth="1"/>
    <col min="31" max="31" width="10.85546875" style="19" customWidth="1"/>
    <col min="32" max="32" width="13.42578125" style="22" customWidth="1"/>
    <col min="33" max="33" width="11.7109375" style="19" customWidth="1"/>
    <col min="34" max="34" width="13.42578125" style="19" customWidth="1"/>
    <col min="35" max="36" width="15.42578125" style="19" customWidth="1"/>
    <col min="37" max="37" width="21.5703125" style="19" customWidth="1"/>
    <col min="38" max="38" width="8.85546875" style="19"/>
    <col min="39" max="39" width="13.42578125" style="19" customWidth="1"/>
    <col min="40" max="16384" width="8.85546875" style="19"/>
  </cols>
  <sheetData>
    <row r="1" spans="1:40" x14ac:dyDescent="0.25">
      <c r="AJ1" s="86" t="s">
        <v>103</v>
      </c>
      <c r="AK1" s="86"/>
      <c r="AL1" s="86"/>
      <c r="AM1" s="86"/>
      <c r="AN1" s="86"/>
    </row>
    <row r="2" spans="1:40" x14ac:dyDescent="0.25">
      <c r="AJ2" s="87" t="s">
        <v>0</v>
      </c>
      <c r="AK2" s="87"/>
      <c r="AL2" s="87"/>
      <c r="AM2" s="87"/>
      <c r="AN2" s="87"/>
    </row>
    <row r="3" spans="1:40" x14ac:dyDescent="0.25">
      <c r="AJ3" s="87" t="s">
        <v>96</v>
      </c>
      <c r="AK3" s="87"/>
      <c r="AL3" s="87"/>
      <c r="AM3" s="87"/>
      <c r="AN3" s="87"/>
    </row>
    <row r="4" spans="1:40" x14ac:dyDescent="0.25">
      <c r="AJ4" s="1"/>
      <c r="AK4" s="1"/>
      <c r="AL4" s="1"/>
      <c r="AM4" s="1"/>
      <c r="AN4" s="1"/>
    </row>
    <row r="5" spans="1:40" x14ac:dyDescent="0.25">
      <c r="A5" s="23"/>
      <c r="B5" s="23"/>
      <c r="C5" s="23"/>
      <c r="D5" s="23"/>
      <c r="E5" s="23"/>
      <c r="F5" s="23"/>
      <c r="G5" s="23"/>
      <c r="H5" s="24"/>
      <c r="I5" s="24"/>
      <c r="J5" s="25"/>
      <c r="K5" s="33"/>
      <c r="L5" s="23"/>
      <c r="M5" s="23"/>
      <c r="N5" s="23"/>
      <c r="O5" s="23"/>
      <c r="P5" s="3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7"/>
      <c r="AK5" s="26"/>
    </row>
    <row r="6" spans="1:40" x14ac:dyDescent="0.25">
      <c r="A6" s="88" t="s">
        <v>104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8"/>
      <c r="AJ6" s="88"/>
      <c r="AK6" s="88"/>
    </row>
    <row r="7" spans="1:40" x14ac:dyDescent="0.25">
      <c r="A7" s="28"/>
      <c r="B7" s="28"/>
      <c r="C7" s="28"/>
      <c r="D7" s="28"/>
      <c r="E7" s="28"/>
      <c r="F7" s="28"/>
      <c r="G7" s="28"/>
      <c r="H7" s="29"/>
      <c r="I7" s="29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</row>
    <row r="8" spans="1:40" x14ac:dyDescent="0.25">
      <c r="A8" s="89" t="s">
        <v>1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  <c r="AI8" s="89"/>
      <c r="AJ8" s="89"/>
      <c r="AK8" s="89"/>
    </row>
    <row r="9" spans="1:40" ht="15" customHeight="1" x14ac:dyDescent="0.25">
      <c r="A9" s="90" t="s">
        <v>2</v>
      </c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</row>
    <row r="10" spans="1:40" ht="15" customHeight="1" x14ac:dyDescent="0.25">
      <c r="A10" s="90" t="s">
        <v>169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90"/>
      <c r="AI10" s="90"/>
      <c r="AJ10" s="90"/>
      <c r="AK10" s="90"/>
    </row>
    <row r="11" spans="1:40" ht="15" customHeight="1" x14ac:dyDescent="0.25">
      <c r="A11" s="84"/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</row>
    <row r="12" spans="1:40" ht="15" customHeight="1" x14ac:dyDescent="0.25">
      <c r="A12" s="85" t="s">
        <v>128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</row>
    <row r="13" spans="1:40" x14ac:dyDescent="0.25">
      <c r="A13" s="69"/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30"/>
    </row>
    <row r="14" spans="1:40" ht="61.7" customHeight="1" x14ac:dyDescent="0.25">
      <c r="A14" s="64" t="s">
        <v>3</v>
      </c>
      <c r="B14" s="64" t="s">
        <v>4</v>
      </c>
      <c r="C14" s="64" t="s">
        <v>105</v>
      </c>
      <c r="D14" s="64" t="s">
        <v>106</v>
      </c>
      <c r="E14" s="70" t="s">
        <v>98</v>
      </c>
      <c r="F14" s="73" t="s">
        <v>99</v>
      </c>
      <c r="G14" s="74"/>
      <c r="H14" s="77" t="s">
        <v>127</v>
      </c>
      <c r="I14" s="78"/>
      <c r="J14" s="81" t="s">
        <v>130</v>
      </c>
      <c r="K14" s="64" t="s">
        <v>107</v>
      </c>
      <c r="L14" s="64"/>
      <c r="M14" s="64"/>
      <c r="N14" s="64"/>
      <c r="O14" s="64"/>
      <c r="P14" s="64"/>
      <c r="Q14" s="64"/>
      <c r="R14" s="64"/>
      <c r="S14" s="64"/>
      <c r="T14" s="64"/>
      <c r="U14" s="65" t="s">
        <v>108</v>
      </c>
      <c r="V14" s="66"/>
      <c r="W14" s="66"/>
      <c r="X14" s="66"/>
      <c r="Y14" s="66"/>
      <c r="Z14" s="67"/>
      <c r="AA14" s="64" t="s">
        <v>132</v>
      </c>
      <c r="AB14" s="64"/>
      <c r="AC14" s="64" t="s">
        <v>109</v>
      </c>
      <c r="AD14" s="64"/>
      <c r="AE14" s="64"/>
      <c r="AF14" s="64"/>
      <c r="AG14" s="64"/>
      <c r="AH14" s="64"/>
      <c r="AI14" s="64"/>
      <c r="AJ14" s="64"/>
      <c r="AK14" s="64" t="s">
        <v>110</v>
      </c>
    </row>
    <row r="15" spans="1:40" ht="57.6" customHeight="1" x14ac:dyDescent="0.25">
      <c r="A15" s="64"/>
      <c r="B15" s="64"/>
      <c r="C15" s="64"/>
      <c r="D15" s="64"/>
      <c r="E15" s="71"/>
      <c r="F15" s="75"/>
      <c r="G15" s="76"/>
      <c r="H15" s="79"/>
      <c r="I15" s="80"/>
      <c r="J15" s="82"/>
      <c r="K15" s="64" t="s">
        <v>100</v>
      </c>
      <c r="L15" s="64"/>
      <c r="M15" s="64"/>
      <c r="N15" s="64"/>
      <c r="O15" s="64"/>
      <c r="P15" s="65" t="s">
        <v>111</v>
      </c>
      <c r="Q15" s="66"/>
      <c r="R15" s="66"/>
      <c r="S15" s="66"/>
      <c r="T15" s="67"/>
      <c r="U15" s="64" t="s">
        <v>102</v>
      </c>
      <c r="V15" s="64"/>
      <c r="W15" s="65" t="s">
        <v>131</v>
      </c>
      <c r="X15" s="67"/>
      <c r="Y15" s="64" t="s">
        <v>133</v>
      </c>
      <c r="Z15" s="64"/>
      <c r="AA15" s="64"/>
      <c r="AB15" s="64"/>
      <c r="AC15" s="68" t="s">
        <v>134</v>
      </c>
      <c r="AD15" s="68"/>
      <c r="AE15" s="68" t="s">
        <v>135</v>
      </c>
      <c r="AF15" s="68"/>
      <c r="AG15" s="68" t="s">
        <v>136</v>
      </c>
      <c r="AH15" s="68"/>
      <c r="AI15" s="64" t="s">
        <v>101</v>
      </c>
      <c r="AJ15" s="64" t="s">
        <v>112</v>
      </c>
      <c r="AK15" s="64"/>
    </row>
    <row r="16" spans="1:40" ht="120" x14ac:dyDescent="0.25">
      <c r="A16" s="64"/>
      <c r="B16" s="64"/>
      <c r="C16" s="64"/>
      <c r="D16" s="64"/>
      <c r="E16" s="72"/>
      <c r="F16" s="34" t="s">
        <v>102</v>
      </c>
      <c r="G16" s="34" t="s">
        <v>97</v>
      </c>
      <c r="H16" s="36" t="s">
        <v>129</v>
      </c>
      <c r="I16" s="38" t="s">
        <v>97</v>
      </c>
      <c r="J16" s="83"/>
      <c r="K16" s="47" t="s">
        <v>113</v>
      </c>
      <c r="L16" s="34" t="s">
        <v>114</v>
      </c>
      <c r="M16" s="34" t="s">
        <v>115</v>
      </c>
      <c r="N16" s="31" t="s">
        <v>116</v>
      </c>
      <c r="O16" s="31" t="s">
        <v>117</v>
      </c>
      <c r="P16" s="47" t="s">
        <v>113</v>
      </c>
      <c r="Q16" s="34" t="s">
        <v>114</v>
      </c>
      <c r="R16" s="34" t="s">
        <v>115</v>
      </c>
      <c r="S16" s="31" t="s">
        <v>116</v>
      </c>
      <c r="T16" s="31" t="s">
        <v>117</v>
      </c>
      <c r="U16" s="34" t="s">
        <v>118</v>
      </c>
      <c r="V16" s="34" t="s">
        <v>119</v>
      </c>
      <c r="W16" s="34" t="s">
        <v>118</v>
      </c>
      <c r="X16" s="34" t="s">
        <v>119</v>
      </c>
      <c r="Y16" s="34" t="s">
        <v>118</v>
      </c>
      <c r="Z16" s="34" t="s">
        <v>119</v>
      </c>
      <c r="AA16" s="34" t="s">
        <v>100</v>
      </c>
      <c r="AB16" s="34" t="s">
        <v>120</v>
      </c>
      <c r="AC16" s="47" t="s">
        <v>102</v>
      </c>
      <c r="AD16" s="52" t="s">
        <v>120</v>
      </c>
      <c r="AE16" s="48" t="s">
        <v>102</v>
      </c>
      <c r="AF16" s="52" t="s">
        <v>120</v>
      </c>
      <c r="AG16" s="34" t="s">
        <v>102</v>
      </c>
      <c r="AH16" s="52" t="s">
        <v>120</v>
      </c>
      <c r="AI16" s="64"/>
      <c r="AJ16" s="64"/>
      <c r="AK16" s="64"/>
    </row>
    <row r="17" spans="1:37" s="21" customFormat="1" x14ac:dyDescent="0.25">
      <c r="A17" s="16">
        <v>1</v>
      </c>
      <c r="B17" s="16">
        <v>2</v>
      </c>
      <c r="C17" s="16">
        <v>3</v>
      </c>
      <c r="D17" s="16">
        <v>4</v>
      </c>
      <c r="E17" s="16">
        <v>5</v>
      </c>
      <c r="F17" s="16">
        <v>6</v>
      </c>
      <c r="G17" s="16">
        <v>7</v>
      </c>
      <c r="H17" s="16">
        <v>8</v>
      </c>
      <c r="I17" s="16">
        <v>9</v>
      </c>
      <c r="J17" s="47">
        <v>10</v>
      </c>
      <c r="K17" s="47">
        <v>11</v>
      </c>
      <c r="L17" s="47">
        <v>12</v>
      </c>
      <c r="M17" s="47">
        <v>13</v>
      </c>
      <c r="N17" s="47">
        <v>14</v>
      </c>
      <c r="O17" s="47">
        <v>15</v>
      </c>
      <c r="P17" s="47">
        <v>16</v>
      </c>
      <c r="Q17" s="47">
        <v>17</v>
      </c>
      <c r="R17" s="47">
        <v>18</v>
      </c>
      <c r="S17" s="16">
        <v>19</v>
      </c>
      <c r="T17" s="16">
        <v>20</v>
      </c>
      <c r="U17" s="16">
        <v>21</v>
      </c>
      <c r="V17" s="16">
        <v>22</v>
      </c>
      <c r="W17" s="16">
        <v>23</v>
      </c>
      <c r="X17" s="16">
        <v>24</v>
      </c>
      <c r="Y17" s="16">
        <v>25</v>
      </c>
      <c r="Z17" s="16">
        <v>26</v>
      </c>
      <c r="AA17" s="16">
        <v>27</v>
      </c>
      <c r="AB17" s="16">
        <v>28</v>
      </c>
      <c r="AC17" s="9" t="s">
        <v>121</v>
      </c>
      <c r="AD17" s="9" t="s">
        <v>122</v>
      </c>
      <c r="AE17" s="9" t="s">
        <v>123</v>
      </c>
      <c r="AF17" s="9" t="s">
        <v>124</v>
      </c>
      <c r="AG17" s="9" t="s">
        <v>125</v>
      </c>
      <c r="AH17" s="9" t="s">
        <v>126</v>
      </c>
      <c r="AI17" s="16">
        <v>30</v>
      </c>
      <c r="AJ17" s="16">
        <v>31</v>
      </c>
      <c r="AK17" s="16">
        <v>32</v>
      </c>
    </row>
    <row r="18" spans="1:37" s="32" customFormat="1" x14ac:dyDescent="0.25">
      <c r="A18" s="4" t="s">
        <v>5</v>
      </c>
      <c r="B18" s="55" t="s">
        <v>6</v>
      </c>
      <c r="C18" s="15" t="s">
        <v>9</v>
      </c>
      <c r="D18" s="15"/>
      <c r="E18" s="15"/>
      <c r="F18" s="15"/>
      <c r="G18" s="15"/>
      <c r="H18" s="56">
        <f>H19+H20+H21+H22+H23+H24</f>
        <v>321.56725000000006</v>
      </c>
      <c r="I18" s="56">
        <f t="shared" ref="I18:O18" si="0">I19+I20+I21+I22+I23+I24</f>
        <v>0</v>
      </c>
      <c r="J18" s="56">
        <f t="shared" si="0"/>
        <v>0</v>
      </c>
      <c r="K18" s="56">
        <f t="shared" si="0"/>
        <v>321.56735000000003</v>
      </c>
      <c r="L18" s="56">
        <f t="shared" si="0"/>
        <v>8.4303923333333337</v>
      </c>
      <c r="M18" s="56">
        <f t="shared" si="0"/>
        <v>183.15467733333335</v>
      </c>
      <c r="N18" s="56">
        <f t="shared" si="0"/>
        <v>74.261166666666682</v>
      </c>
      <c r="O18" s="56">
        <f t="shared" si="0"/>
        <v>55.719133333333332</v>
      </c>
      <c r="P18" s="56">
        <f t="shared" ref="P18:T18" si="1">P19+P20+P21+P22+P23+P24</f>
        <v>0</v>
      </c>
      <c r="Q18" s="56">
        <f t="shared" si="1"/>
        <v>0</v>
      </c>
      <c r="R18" s="56">
        <f t="shared" si="1"/>
        <v>0</v>
      </c>
      <c r="S18" s="56">
        <f t="shared" si="1"/>
        <v>0</v>
      </c>
      <c r="T18" s="56">
        <f t="shared" si="1"/>
        <v>0</v>
      </c>
      <c r="U18" s="56">
        <f t="shared" ref="U18:AJ18" si="2">U19+U20+U21+U22+U23+U24</f>
        <v>321.56776666666667</v>
      </c>
      <c r="V18" s="56">
        <f t="shared" si="2"/>
        <v>321.56776666666667</v>
      </c>
      <c r="W18" s="56">
        <f t="shared" ref="W18:Z18" si="3">W19+W20+W21+W22+W23+W24</f>
        <v>0</v>
      </c>
      <c r="X18" s="56">
        <f t="shared" si="3"/>
        <v>0</v>
      </c>
      <c r="Y18" s="56">
        <f t="shared" si="3"/>
        <v>0</v>
      </c>
      <c r="Z18" s="56">
        <f t="shared" si="3"/>
        <v>0</v>
      </c>
      <c r="AA18" s="56">
        <f t="shared" si="2"/>
        <v>0</v>
      </c>
      <c r="AB18" s="56">
        <f t="shared" si="2"/>
        <v>0</v>
      </c>
      <c r="AC18" s="56">
        <f t="shared" si="2"/>
        <v>93.273166666666668</v>
      </c>
      <c r="AD18" s="56">
        <f t="shared" si="2"/>
        <v>0</v>
      </c>
      <c r="AE18" s="56">
        <f t="shared" si="2"/>
        <v>116.15023333333335</v>
      </c>
      <c r="AF18" s="56">
        <f t="shared" si="2"/>
        <v>0</v>
      </c>
      <c r="AG18" s="56">
        <f t="shared" si="2"/>
        <v>112.14345</v>
      </c>
      <c r="AH18" s="56">
        <f t="shared" si="2"/>
        <v>0</v>
      </c>
      <c r="AI18" s="56">
        <f>AI19+AI20+AI21+AI22+AI23+AI24</f>
        <v>321.56725000000006</v>
      </c>
      <c r="AJ18" s="56">
        <f t="shared" si="2"/>
        <v>0</v>
      </c>
      <c r="AK18" s="57"/>
    </row>
    <row r="19" spans="1:37" x14ac:dyDescent="0.25">
      <c r="A19" s="5" t="s">
        <v>7</v>
      </c>
      <c r="B19" s="6" t="s">
        <v>8</v>
      </c>
      <c r="C19" s="11" t="s">
        <v>9</v>
      </c>
      <c r="D19" s="11"/>
      <c r="E19" s="11"/>
      <c r="F19" s="11"/>
      <c r="G19" s="11"/>
      <c r="H19" s="2">
        <f t="shared" ref="H19:O19" si="4">H26</f>
        <v>0</v>
      </c>
      <c r="I19" s="2">
        <f t="shared" si="4"/>
        <v>0</v>
      </c>
      <c r="J19" s="2">
        <f t="shared" si="4"/>
        <v>0</v>
      </c>
      <c r="K19" s="2">
        <f t="shared" si="4"/>
        <v>0</v>
      </c>
      <c r="L19" s="2">
        <f t="shared" si="4"/>
        <v>0</v>
      </c>
      <c r="M19" s="2">
        <f t="shared" si="4"/>
        <v>0</v>
      </c>
      <c r="N19" s="2">
        <f t="shared" si="4"/>
        <v>0</v>
      </c>
      <c r="O19" s="2">
        <f t="shared" si="4"/>
        <v>0</v>
      </c>
      <c r="P19" s="2">
        <f t="shared" ref="P19:V19" si="5">P26</f>
        <v>0</v>
      </c>
      <c r="Q19" s="2">
        <f t="shared" si="5"/>
        <v>0</v>
      </c>
      <c r="R19" s="2">
        <f t="shared" si="5"/>
        <v>0</v>
      </c>
      <c r="S19" s="2">
        <f t="shared" si="5"/>
        <v>0</v>
      </c>
      <c r="T19" s="2">
        <f t="shared" si="5"/>
        <v>0</v>
      </c>
      <c r="U19" s="2">
        <f t="shared" si="5"/>
        <v>0</v>
      </c>
      <c r="V19" s="2">
        <f t="shared" si="5"/>
        <v>0</v>
      </c>
      <c r="W19" s="2">
        <f t="shared" ref="W19:Z19" si="6">W26</f>
        <v>0</v>
      </c>
      <c r="X19" s="2">
        <f t="shared" si="6"/>
        <v>0</v>
      </c>
      <c r="Y19" s="2">
        <f t="shared" si="6"/>
        <v>0</v>
      </c>
      <c r="Z19" s="2">
        <f t="shared" si="6"/>
        <v>0</v>
      </c>
      <c r="AA19" s="2">
        <v>0</v>
      </c>
      <c r="AB19" s="2">
        <v>0</v>
      </c>
      <c r="AC19" s="2">
        <f t="shared" ref="AC19:AH19" si="7">AC26</f>
        <v>0</v>
      </c>
      <c r="AD19" s="2">
        <f t="shared" si="7"/>
        <v>0</v>
      </c>
      <c r="AE19" s="2">
        <f t="shared" si="7"/>
        <v>0</v>
      </c>
      <c r="AF19" s="2">
        <f t="shared" si="7"/>
        <v>0</v>
      </c>
      <c r="AG19" s="2">
        <f t="shared" si="7"/>
        <v>0</v>
      </c>
      <c r="AH19" s="2">
        <f t="shared" si="7"/>
        <v>0</v>
      </c>
      <c r="AI19" s="2">
        <f t="shared" ref="AI19:AJ19" si="8">AI26</f>
        <v>0</v>
      </c>
      <c r="AJ19" s="2">
        <f t="shared" si="8"/>
        <v>0</v>
      </c>
      <c r="AK19" s="40"/>
    </row>
    <row r="20" spans="1:37" x14ac:dyDescent="0.25">
      <c r="A20" s="5" t="s">
        <v>10</v>
      </c>
      <c r="B20" s="6" t="s">
        <v>11</v>
      </c>
      <c r="C20" s="11" t="s">
        <v>9</v>
      </c>
      <c r="D20" s="11"/>
      <c r="E20" s="11"/>
      <c r="F20" s="11"/>
      <c r="G20" s="11"/>
      <c r="H20" s="2">
        <f t="shared" ref="H20:O20" si="9">H38</f>
        <v>210.45950000000002</v>
      </c>
      <c r="I20" s="2">
        <f t="shared" si="9"/>
        <v>0</v>
      </c>
      <c r="J20" s="2">
        <f t="shared" si="9"/>
        <v>0</v>
      </c>
      <c r="K20" s="2">
        <f t="shared" si="9"/>
        <v>210.45960000000002</v>
      </c>
      <c r="L20" s="2">
        <f t="shared" si="9"/>
        <v>7.6070590000000005</v>
      </c>
      <c r="M20" s="2">
        <f t="shared" si="9"/>
        <v>164.91801066666667</v>
      </c>
      <c r="N20" s="2">
        <f t="shared" si="9"/>
        <v>3.4304166666666669</v>
      </c>
      <c r="O20" s="2">
        <f t="shared" si="9"/>
        <v>34.502133333333333</v>
      </c>
      <c r="P20" s="2">
        <f t="shared" ref="P20:V20" si="10">P38</f>
        <v>0</v>
      </c>
      <c r="Q20" s="2">
        <f t="shared" si="10"/>
        <v>0</v>
      </c>
      <c r="R20" s="2">
        <f t="shared" si="10"/>
        <v>0</v>
      </c>
      <c r="S20" s="2">
        <f t="shared" si="10"/>
        <v>0</v>
      </c>
      <c r="T20" s="2">
        <f t="shared" si="10"/>
        <v>0</v>
      </c>
      <c r="U20" s="2">
        <f t="shared" si="10"/>
        <v>210.46001666666669</v>
      </c>
      <c r="V20" s="2">
        <f t="shared" si="10"/>
        <v>210.46001666666669</v>
      </c>
      <c r="W20" s="2">
        <f t="shared" ref="W20:Z20" si="11">W38</f>
        <v>0</v>
      </c>
      <c r="X20" s="2">
        <f t="shared" si="11"/>
        <v>0</v>
      </c>
      <c r="Y20" s="2">
        <f t="shared" si="11"/>
        <v>0</v>
      </c>
      <c r="Z20" s="2">
        <f t="shared" si="11"/>
        <v>0</v>
      </c>
      <c r="AA20" s="2">
        <v>0</v>
      </c>
      <c r="AB20" s="2">
        <v>0</v>
      </c>
      <c r="AC20" s="2">
        <f t="shared" ref="AC20:AH20" si="12">AC38</f>
        <v>37.873250000000006</v>
      </c>
      <c r="AD20" s="2">
        <f t="shared" si="12"/>
        <v>0</v>
      </c>
      <c r="AE20" s="2">
        <f t="shared" si="12"/>
        <v>84.526066666666665</v>
      </c>
      <c r="AF20" s="2">
        <f t="shared" si="12"/>
        <v>0</v>
      </c>
      <c r="AG20" s="2">
        <f t="shared" si="12"/>
        <v>88.059783333333343</v>
      </c>
      <c r="AH20" s="2">
        <f t="shared" si="12"/>
        <v>0</v>
      </c>
      <c r="AI20" s="2">
        <f t="shared" ref="AI20:AJ20" si="13">AI38</f>
        <v>210.45950000000002</v>
      </c>
      <c r="AJ20" s="2">
        <f t="shared" si="13"/>
        <v>0</v>
      </c>
      <c r="AK20" s="40"/>
    </row>
    <row r="21" spans="1:37" ht="30" x14ac:dyDescent="0.25">
      <c r="A21" s="5" t="s">
        <v>12</v>
      </c>
      <c r="B21" s="6" t="s">
        <v>13</v>
      </c>
      <c r="C21" s="11" t="s">
        <v>9</v>
      </c>
      <c r="D21" s="11"/>
      <c r="E21" s="11"/>
      <c r="F21" s="11"/>
      <c r="G21" s="11"/>
      <c r="H21" s="2">
        <f t="shared" ref="H21:O21" si="14">H101</f>
        <v>0</v>
      </c>
      <c r="I21" s="2">
        <f t="shared" si="14"/>
        <v>0</v>
      </c>
      <c r="J21" s="2">
        <f t="shared" si="14"/>
        <v>0</v>
      </c>
      <c r="K21" s="2">
        <f t="shared" si="14"/>
        <v>0</v>
      </c>
      <c r="L21" s="2">
        <f t="shared" si="14"/>
        <v>0</v>
      </c>
      <c r="M21" s="2">
        <f t="shared" si="14"/>
        <v>0</v>
      </c>
      <c r="N21" s="2">
        <f t="shared" si="14"/>
        <v>0</v>
      </c>
      <c r="O21" s="2">
        <f t="shared" si="14"/>
        <v>0</v>
      </c>
      <c r="P21" s="2">
        <f t="shared" ref="P21:T21" si="15">P101</f>
        <v>0</v>
      </c>
      <c r="Q21" s="2">
        <f t="shared" si="15"/>
        <v>0</v>
      </c>
      <c r="R21" s="2">
        <f t="shared" si="15"/>
        <v>0</v>
      </c>
      <c r="S21" s="2">
        <f t="shared" si="15"/>
        <v>0</v>
      </c>
      <c r="T21" s="2">
        <f t="shared" si="15"/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f t="shared" ref="AI21:AJ21" si="16">AI101</f>
        <v>0</v>
      </c>
      <c r="AJ21" s="2">
        <f t="shared" si="16"/>
        <v>0</v>
      </c>
      <c r="AK21" s="40"/>
    </row>
    <row r="22" spans="1:37" x14ac:dyDescent="0.25">
      <c r="A22" s="5" t="s">
        <v>14</v>
      </c>
      <c r="B22" s="6" t="s">
        <v>15</v>
      </c>
      <c r="C22" s="11" t="s">
        <v>9</v>
      </c>
      <c r="D22" s="11"/>
      <c r="E22" s="11"/>
      <c r="F22" s="11"/>
      <c r="G22" s="11"/>
      <c r="H22" s="2">
        <f t="shared" ref="H22:O22" si="17">H104</f>
        <v>19.059999999999999</v>
      </c>
      <c r="I22" s="2">
        <f t="shared" si="17"/>
        <v>0</v>
      </c>
      <c r="J22" s="2">
        <f t="shared" si="17"/>
        <v>0</v>
      </c>
      <c r="K22" s="2">
        <f t="shared" si="17"/>
        <v>19.059999999999999</v>
      </c>
      <c r="L22" s="2">
        <f t="shared" si="17"/>
        <v>0.82333333333333336</v>
      </c>
      <c r="M22" s="2">
        <f t="shared" si="17"/>
        <v>18.236666666666668</v>
      </c>
      <c r="N22" s="2">
        <f t="shared" si="17"/>
        <v>0</v>
      </c>
      <c r="O22" s="2">
        <f t="shared" si="17"/>
        <v>0</v>
      </c>
      <c r="P22" s="2">
        <f t="shared" ref="P22:V22" si="18">P104</f>
        <v>0</v>
      </c>
      <c r="Q22" s="2">
        <f t="shared" si="18"/>
        <v>0</v>
      </c>
      <c r="R22" s="2">
        <f t="shared" si="18"/>
        <v>0</v>
      </c>
      <c r="S22" s="2">
        <f t="shared" si="18"/>
        <v>0</v>
      </c>
      <c r="T22" s="2">
        <f t="shared" si="18"/>
        <v>0</v>
      </c>
      <c r="U22" s="2">
        <f t="shared" si="18"/>
        <v>19.059999999999999</v>
      </c>
      <c r="V22" s="2">
        <f t="shared" si="18"/>
        <v>19.059999999999999</v>
      </c>
      <c r="W22" s="2">
        <f t="shared" ref="W22:Z22" si="19">W104</f>
        <v>0</v>
      </c>
      <c r="X22" s="2">
        <f t="shared" si="19"/>
        <v>0</v>
      </c>
      <c r="Y22" s="2">
        <f t="shared" si="19"/>
        <v>0</v>
      </c>
      <c r="Z22" s="2">
        <f t="shared" si="19"/>
        <v>0</v>
      </c>
      <c r="AA22" s="2">
        <v>0</v>
      </c>
      <c r="AB22" s="2">
        <v>0</v>
      </c>
      <c r="AC22" s="2">
        <f t="shared" ref="AC22:AH22" si="20">AC104</f>
        <v>0</v>
      </c>
      <c r="AD22" s="2">
        <f t="shared" si="20"/>
        <v>0</v>
      </c>
      <c r="AE22" s="2">
        <f t="shared" si="20"/>
        <v>0.82333333333333336</v>
      </c>
      <c r="AF22" s="2">
        <f t="shared" si="20"/>
        <v>0</v>
      </c>
      <c r="AG22" s="2">
        <f t="shared" si="20"/>
        <v>18.236666666666668</v>
      </c>
      <c r="AH22" s="2">
        <f t="shared" si="20"/>
        <v>0</v>
      </c>
      <c r="AI22" s="2">
        <f t="shared" ref="AI22:AJ22" si="21">AI104</f>
        <v>19.060000000000002</v>
      </c>
      <c r="AJ22" s="2">
        <f t="shared" si="21"/>
        <v>0</v>
      </c>
      <c r="AK22" s="40"/>
    </row>
    <row r="23" spans="1:37" x14ac:dyDescent="0.25">
      <c r="A23" s="5" t="s">
        <v>16</v>
      </c>
      <c r="B23" s="6" t="s">
        <v>17</v>
      </c>
      <c r="C23" s="11" t="s">
        <v>9</v>
      </c>
      <c r="D23" s="11"/>
      <c r="E23" s="11"/>
      <c r="F23" s="11"/>
      <c r="G23" s="11"/>
      <c r="H23" s="2">
        <f t="shared" ref="H23:O23" si="22">H106</f>
        <v>0</v>
      </c>
      <c r="I23" s="2">
        <f t="shared" si="22"/>
        <v>0</v>
      </c>
      <c r="J23" s="2">
        <f t="shared" si="22"/>
        <v>0</v>
      </c>
      <c r="K23" s="2">
        <f t="shared" si="22"/>
        <v>0</v>
      </c>
      <c r="L23" s="2">
        <f t="shared" si="22"/>
        <v>0</v>
      </c>
      <c r="M23" s="2">
        <f t="shared" si="22"/>
        <v>0</v>
      </c>
      <c r="N23" s="2">
        <f t="shared" si="22"/>
        <v>0</v>
      </c>
      <c r="O23" s="2">
        <f t="shared" si="22"/>
        <v>0</v>
      </c>
      <c r="P23" s="2">
        <f t="shared" ref="P23:T23" si="23">P106</f>
        <v>0</v>
      </c>
      <c r="Q23" s="2">
        <f t="shared" si="23"/>
        <v>0</v>
      </c>
      <c r="R23" s="2">
        <f t="shared" si="23"/>
        <v>0</v>
      </c>
      <c r="S23" s="2">
        <f t="shared" si="23"/>
        <v>0</v>
      </c>
      <c r="T23" s="2">
        <f t="shared" si="23"/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f t="shared" ref="AI23:AJ24" si="24">AI106</f>
        <v>0</v>
      </c>
      <c r="AJ23" s="2">
        <f t="shared" si="24"/>
        <v>0</v>
      </c>
      <c r="AK23" s="40"/>
    </row>
    <row r="24" spans="1:37" x14ac:dyDescent="0.25">
      <c r="A24" s="5" t="s">
        <v>18</v>
      </c>
      <c r="B24" s="6" t="s">
        <v>19</v>
      </c>
      <c r="C24" s="11" t="s">
        <v>9</v>
      </c>
      <c r="D24" s="11"/>
      <c r="E24" s="11"/>
      <c r="F24" s="11"/>
      <c r="G24" s="11"/>
      <c r="H24" s="2">
        <f>H107</f>
        <v>92.047750000000008</v>
      </c>
      <c r="I24" s="2">
        <f t="shared" ref="I24:O24" si="25">I107</f>
        <v>0</v>
      </c>
      <c r="J24" s="2">
        <f t="shared" si="25"/>
        <v>0</v>
      </c>
      <c r="K24" s="2">
        <f t="shared" si="25"/>
        <v>92.047750000000008</v>
      </c>
      <c r="L24" s="2">
        <f t="shared" si="25"/>
        <v>0</v>
      </c>
      <c r="M24" s="2">
        <f t="shared" si="25"/>
        <v>0</v>
      </c>
      <c r="N24" s="2">
        <f t="shared" si="25"/>
        <v>70.830750000000009</v>
      </c>
      <c r="O24" s="2">
        <f t="shared" si="25"/>
        <v>21.216999999999999</v>
      </c>
      <c r="P24" s="2">
        <f t="shared" ref="P24:V24" si="26">P107</f>
        <v>0</v>
      </c>
      <c r="Q24" s="2">
        <f t="shared" si="26"/>
        <v>0</v>
      </c>
      <c r="R24" s="2">
        <f t="shared" si="26"/>
        <v>0</v>
      </c>
      <c r="S24" s="2">
        <f t="shared" si="26"/>
        <v>0</v>
      </c>
      <c r="T24" s="2">
        <f t="shared" si="26"/>
        <v>0</v>
      </c>
      <c r="U24" s="2">
        <f t="shared" si="26"/>
        <v>92.047750000000008</v>
      </c>
      <c r="V24" s="2">
        <f t="shared" si="26"/>
        <v>92.047750000000008</v>
      </c>
      <c r="W24" s="2">
        <f t="shared" ref="W24:Z24" si="27">W107</f>
        <v>0</v>
      </c>
      <c r="X24" s="2">
        <f t="shared" si="27"/>
        <v>0</v>
      </c>
      <c r="Y24" s="2">
        <f t="shared" si="27"/>
        <v>0</v>
      </c>
      <c r="Z24" s="2">
        <f t="shared" si="27"/>
        <v>0</v>
      </c>
      <c r="AA24" s="2">
        <v>0</v>
      </c>
      <c r="AB24" s="2">
        <v>0</v>
      </c>
      <c r="AC24" s="2">
        <f t="shared" ref="AC24:AH24" si="28">AC107</f>
        <v>55.399916666666662</v>
      </c>
      <c r="AD24" s="2">
        <f t="shared" si="28"/>
        <v>0</v>
      </c>
      <c r="AE24" s="2">
        <f t="shared" si="28"/>
        <v>30.800833333333337</v>
      </c>
      <c r="AF24" s="2">
        <f t="shared" si="28"/>
        <v>0</v>
      </c>
      <c r="AG24" s="2">
        <f t="shared" si="28"/>
        <v>5.8470000000000013</v>
      </c>
      <c r="AH24" s="2">
        <f t="shared" si="28"/>
        <v>0</v>
      </c>
      <c r="AI24" s="2">
        <f t="shared" si="24"/>
        <v>92.047750000000008</v>
      </c>
      <c r="AJ24" s="2">
        <f t="shared" si="24"/>
        <v>0</v>
      </c>
      <c r="AK24" s="40"/>
    </row>
    <row r="25" spans="1:37" x14ac:dyDescent="0.25">
      <c r="A25" s="7" t="s">
        <v>20</v>
      </c>
      <c r="B25" s="8" t="s">
        <v>21</v>
      </c>
      <c r="C25" s="13" t="s">
        <v>9</v>
      </c>
      <c r="D25" s="13"/>
      <c r="E25" s="13"/>
      <c r="F25" s="13"/>
      <c r="G25" s="13"/>
      <c r="H25" s="44">
        <f t="shared" ref="H25:AJ25" si="29">H26+H38+H101+H104+H106+H107</f>
        <v>321.56725000000006</v>
      </c>
      <c r="I25" s="44">
        <f t="shared" si="29"/>
        <v>0</v>
      </c>
      <c r="J25" s="44">
        <f t="shared" si="29"/>
        <v>0</v>
      </c>
      <c r="K25" s="44">
        <f t="shared" si="29"/>
        <v>321.56735000000003</v>
      </c>
      <c r="L25" s="44">
        <f t="shared" si="29"/>
        <v>8.4303923333333337</v>
      </c>
      <c r="M25" s="44">
        <f t="shared" si="29"/>
        <v>183.15467733333335</v>
      </c>
      <c r="N25" s="44">
        <f t="shared" si="29"/>
        <v>74.261166666666682</v>
      </c>
      <c r="O25" s="44">
        <f t="shared" si="29"/>
        <v>55.719133333333332</v>
      </c>
      <c r="P25" s="44">
        <f t="shared" si="29"/>
        <v>0</v>
      </c>
      <c r="Q25" s="44">
        <f t="shared" si="29"/>
        <v>0</v>
      </c>
      <c r="R25" s="44">
        <f t="shared" si="29"/>
        <v>0</v>
      </c>
      <c r="S25" s="44">
        <f t="shared" si="29"/>
        <v>0</v>
      </c>
      <c r="T25" s="44">
        <f t="shared" si="29"/>
        <v>0</v>
      </c>
      <c r="U25" s="44">
        <f t="shared" si="29"/>
        <v>321.56776666666667</v>
      </c>
      <c r="V25" s="44">
        <f t="shared" si="29"/>
        <v>321.56776666666667</v>
      </c>
      <c r="W25" s="44">
        <f t="shared" si="29"/>
        <v>0</v>
      </c>
      <c r="X25" s="44">
        <f t="shared" si="29"/>
        <v>0</v>
      </c>
      <c r="Y25" s="44">
        <f t="shared" si="29"/>
        <v>0</v>
      </c>
      <c r="Z25" s="44">
        <f t="shared" si="29"/>
        <v>0</v>
      </c>
      <c r="AA25" s="44">
        <f t="shared" si="29"/>
        <v>0</v>
      </c>
      <c r="AB25" s="44">
        <f t="shared" si="29"/>
        <v>0</v>
      </c>
      <c r="AC25" s="44">
        <f t="shared" si="29"/>
        <v>93.273166666666668</v>
      </c>
      <c r="AD25" s="44">
        <f t="shared" si="29"/>
        <v>0</v>
      </c>
      <c r="AE25" s="44">
        <f t="shared" si="29"/>
        <v>116.15023333333335</v>
      </c>
      <c r="AF25" s="44">
        <f t="shared" si="29"/>
        <v>0</v>
      </c>
      <c r="AG25" s="44">
        <f t="shared" si="29"/>
        <v>112.14345</v>
      </c>
      <c r="AH25" s="44">
        <f t="shared" si="29"/>
        <v>0</v>
      </c>
      <c r="AI25" s="44">
        <f t="shared" si="29"/>
        <v>321.56725000000006</v>
      </c>
      <c r="AJ25" s="44">
        <f t="shared" si="29"/>
        <v>0</v>
      </c>
      <c r="AK25" s="40"/>
    </row>
    <row r="26" spans="1:37" x14ac:dyDescent="0.25">
      <c r="A26" s="5" t="s">
        <v>22</v>
      </c>
      <c r="B26" s="6" t="s">
        <v>23</v>
      </c>
      <c r="C26" s="11" t="s">
        <v>9</v>
      </c>
      <c r="D26" s="11"/>
      <c r="E26" s="11"/>
      <c r="F26" s="11"/>
      <c r="G26" s="11"/>
      <c r="H26" s="2">
        <f t="shared" ref="H26:O26" si="30">H27+H31+H34+H35</f>
        <v>0</v>
      </c>
      <c r="I26" s="2">
        <f t="shared" si="30"/>
        <v>0</v>
      </c>
      <c r="J26" s="2">
        <f t="shared" si="30"/>
        <v>0</v>
      </c>
      <c r="K26" s="2">
        <f t="shared" si="30"/>
        <v>0</v>
      </c>
      <c r="L26" s="2">
        <f t="shared" si="30"/>
        <v>0</v>
      </c>
      <c r="M26" s="2">
        <f t="shared" si="30"/>
        <v>0</v>
      </c>
      <c r="N26" s="2">
        <f t="shared" si="30"/>
        <v>0</v>
      </c>
      <c r="O26" s="2">
        <f t="shared" si="30"/>
        <v>0</v>
      </c>
      <c r="P26" s="2">
        <f t="shared" ref="P26:T26" si="31">P27+P31+P34+P35</f>
        <v>0</v>
      </c>
      <c r="Q26" s="2">
        <f t="shared" si="31"/>
        <v>0</v>
      </c>
      <c r="R26" s="2">
        <f t="shared" si="31"/>
        <v>0</v>
      </c>
      <c r="S26" s="2">
        <f t="shared" si="31"/>
        <v>0</v>
      </c>
      <c r="T26" s="2">
        <f t="shared" si="31"/>
        <v>0</v>
      </c>
      <c r="U26" s="2">
        <f t="shared" ref="U26:AJ26" si="32">U27+U31+U34+U35</f>
        <v>0</v>
      </c>
      <c r="V26" s="2">
        <f t="shared" si="32"/>
        <v>0</v>
      </c>
      <c r="W26" s="2">
        <f t="shared" ref="W26:Z26" si="33">W27+W31+W34+W35</f>
        <v>0</v>
      </c>
      <c r="X26" s="2">
        <f t="shared" si="33"/>
        <v>0</v>
      </c>
      <c r="Y26" s="2">
        <f t="shared" si="33"/>
        <v>0</v>
      </c>
      <c r="Z26" s="2">
        <f t="shared" si="33"/>
        <v>0</v>
      </c>
      <c r="AA26" s="2">
        <f t="shared" si="32"/>
        <v>0</v>
      </c>
      <c r="AB26" s="2">
        <f t="shared" si="32"/>
        <v>0</v>
      </c>
      <c r="AC26" s="2">
        <f t="shared" si="32"/>
        <v>0</v>
      </c>
      <c r="AD26" s="2">
        <f t="shared" si="32"/>
        <v>0</v>
      </c>
      <c r="AE26" s="2">
        <f t="shared" si="32"/>
        <v>0</v>
      </c>
      <c r="AF26" s="2">
        <f t="shared" si="32"/>
        <v>0</v>
      </c>
      <c r="AG26" s="2">
        <f t="shared" si="32"/>
        <v>0</v>
      </c>
      <c r="AH26" s="2">
        <f t="shared" si="32"/>
        <v>0</v>
      </c>
      <c r="AI26" s="2">
        <f t="shared" si="32"/>
        <v>0</v>
      </c>
      <c r="AJ26" s="2">
        <f t="shared" si="32"/>
        <v>0</v>
      </c>
      <c r="AK26" s="40"/>
    </row>
    <row r="27" spans="1:37" ht="30" x14ac:dyDescent="0.25">
      <c r="A27" s="5" t="s">
        <v>24</v>
      </c>
      <c r="B27" s="6" t="s">
        <v>25</v>
      </c>
      <c r="C27" s="11" t="s">
        <v>9</v>
      </c>
      <c r="D27" s="11"/>
      <c r="E27" s="11"/>
      <c r="F27" s="11"/>
      <c r="G27" s="11"/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40"/>
    </row>
    <row r="28" spans="1:37" ht="30" x14ac:dyDescent="0.25">
      <c r="A28" s="17" t="s">
        <v>26</v>
      </c>
      <c r="B28" s="18" t="s">
        <v>27</v>
      </c>
      <c r="C28" s="48" t="s">
        <v>9</v>
      </c>
      <c r="D28" s="47"/>
      <c r="E28" s="47"/>
      <c r="F28" s="47"/>
      <c r="G28" s="47"/>
      <c r="H28" s="3"/>
      <c r="I28" s="3"/>
      <c r="J28" s="10"/>
      <c r="K28" s="3"/>
      <c r="L28" s="10"/>
      <c r="M28" s="10"/>
      <c r="N28" s="10"/>
      <c r="O28" s="10"/>
      <c r="P28" s="3"/>
      <c r="Q28" s="10"/>
      <c r="R28" s="10"/>
      <c r="S28" s="10"/>
      <c r="T28" s="10"/>
      <c r="U28" s="10"/>
      <c r="V28" s="10"/>
      <c r="W28" s="10"/>
      <c r="X28" s="10"/>
      <c r="Y28" s="10"/>
      <c r="Z28" s="3"/>
      <c r="AA28" s="10"/>
      <c r="AB28" s="10"/>
      <c r="AC28" s="10"/>
      <c r="AD28" s="10"/>
      <c r="AE28" s="10"/>
      <c r="AF28" s="10"/>
      <c r="AG28" s="10"/>
      <c r="AH28" s="10"/>
      <c r="AI28" s="3"/>
      <c r="AJ28" s="3"/>
      <c r="AK28" s="10"/>
    </row>
    <row r="29" spans="1:37" ht="30" x14ac:dyDescent="0.25">
      <c r="A29" s="17" t="s">
        <v>28</v>
      </c>
      <c r="B29" s="18" t="s">
        <v>29</v>
      </c>
      <c r="C29" s="48" t="s">
        <v>9</v>
      </c>
      <c r="D29" s="47"/>
      <c r="E29" s="47"/>
      <c r="F29" s="47"/>
      <c r="G29" s="47"/>
      <c r="H29" s="3"/>
      <c r="I29" s="3"/>
      <c r="J29" s="10"/>
      <c r="K29" s="3"/>
      <c r="L29" s="10"/>
      <c r="M29" s="10"/>
      <c r="N29" s="10"/>
      <c r="O29" s="10"/>
      <c r="P29" s="3"/>
      <c r="Q29" s="10"/>
      <c r="R29" s="10"/>
      <c r="S29" s="10"/>
      <c r="T29" s="10"/>
      <c r="U29" s="10"/>
      <c r="V29" s="10"/>
      <c r="W29" s="10"/>
      <c r="X29" s="10"/>
      <c r="Y29" s="10"/>
      <c r="Z29" s="3"/>
      <c r="AA29" s="10"/>
      <c r="AB29" s="10"/>
      <c r="AC29" s="10"/>
      <c r="AD29" s="10"/>
      <c r="AE29" s="10"/>
      <c r="AF29" s="10"/>
      <c r="AG29" s="10"/>
      <c r="AH29" s="10"/>
      <c r="AI29" s="3"/>
      <c r="AJ29" s="3"/>
      <c r="AK29" s="10"/>
    </row>
    <row r="30" spans="1:37" ht="30" x14ac:dyDescent="0.25">
      <c r="A30" s="17" t="s">
        <v>30</v>
      </c>
      <c r="B30" s="18" t="s">
        <v>31</v>
      </c>
      <c r="C30" s="48" t="s">
        <v>9</v>
      </c>
      <c r="D30" s="47"/>
      <c r="E30" s="47"/>
      <c r="F30" s="47"/>
      <c r="G30" s="47"/>
      <c r="H30" s="3"/>
      <c r="I30" s="3"/>
      <c r="J30" s="10"/>
      <c r="K30" s="3"/>
      <c r="L30" s="10"/>
      <c r="M30" s="10"/>
      <c r="N30" s="10"/>
      <c r="O30" s="10"/>
      <c r="P30" s="3"/>
      <c r="Q30" s="10"/>
      <c r="R30" s="10"/>
      <c r="S30" s="10"/>
      <c r="T30" s="10"/>
      <c r="U30" s="10"/>
      <c r="V30" s="10"/>
      <c r="W30" s="10"/>
      <c r="X30" s="10"/>
      <c r="Y30" s="10"/>
      <c r="Z30" s="3"/>
      <c r="AA30" s="10"/>
      <c r="AB30" s="10"/>
      <c r="AC30" s="10"/>
      <c r="AD30" s="10"/>
      <c r="AE30" s="10"/>
      <c r="AF30" s="10"/>
      <c r="AG30" s="10"/>
      <c r="AH30" s="10"/>
      <c r="AI30" s="3"/>
      <c r="AJ30" s="3"/>
      <c r="AK30" s="10"/>
    </row>
    <row r="31" spans="1:37" ht="30" x14ac:dyDescent="0.25">
      <c r="A31" s="5" t="s">
        <v>32</v>
      </c>
      <c r="B31" s="6" t="s">
        <v>33</v>
      </c>
      <c r="C31" s="11" t="s">
        <v>9</v>
      </c>
      <c r="D31" s="11"/>
      <c r="E31" s="11"/>
      <c r="F31" s="11"/>
      <c r="G31" s="11"/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40"/>
    </row>
    <row r="32" spans="1:37" ht="30" x14ac:dyDescent="0.25">
      <c r="A32" s="17" t="s">
        <v>34</v>
      </c>
      <c r="B32" s="18" t="s">
        <v>35</v>
      </c>
      <c r="C32" s="16" t="s">
        <v>9</v>
      </c>
      <c r="D32" s="47"/>
      <c r="E32" s="47"/>
      <c r="F32" s="47"/>
      <c r="G32" s="47"/>
      <c r="H32" s="3"/>
      <c r="I32" s="3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3"/>
      <c r="AJ32" s="3"/>
      <c r="AK32" s="10"/>
    </row>
    <row r="33" spans="1:38" ht="30" x14ac:dyDescent="0.25">
      <c r="A33" s="17" t="s">
        <v>36</v>
      </c>
      <c r="B33" s="18" t="s">
        <v>37</v>
      </c>
      <c r="C33" s="16" t="s">
        <v>9</v>
      </c>
      <c r="D33" s="47"/>
      <c r="E33" s="47"/>
      <c r="F33" s="47"/>
      <c r="G33" s="47"/>
      <c r="H33" s="3"/>
      <c r="I33" s="3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3"/>
      <c r="AJ33" s="3"/>
      <c r="AK33" s="10"/>
    </row>
    <row r="34" spans="1:38" ht="30" x14ac:dyDescent="0.25">
      <c r="A34" s="5" t="s">
        <v>38</v>
      </c>
      <c r="B34" s="6" t="s">
        <v>39</v>
      </c>
      <c r="C34" s="11" t="s">
        <v>9</v>
      </c>
      <c r="D34" s="11"/>
      <c r="E34" s="11"/>
      <c r="F34" s="11"/>
      <c r="G34" s="11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40"/>
    </row>
    <row r="35" spans="1:38" ht="45" x14ac:dyDescent="0.25">
      <c r="A35" s="5" t="s">
        <v>40</v>
      </c>
      <c r="B35" s="6" t="s">
        <v>41</v>
      </c>
      <c r="C35" s="11" t="s">
        <v>9</v>
      </c>
      <c r="D35" s="11"/>
      <c r="E35" s="11"/>
      <c r="F35" s="11"/>
      <c r="G35" s="11"/>
      <c r="H35" s="2">
        <f>H36+H37</f>
        <v>0</v>
      </c>
      <c r="I35" s="2">
        <f t="shared" ref="I35:AJ35" si="34">I36+I37</f>
        <v>0</v>
      </c>
      <c r="J35" s="2">
        <f t="shared" si="34"/>
        <v>0</v>
      </c>
      <c r="K35" s="2">
        <f t="shared" si="34"/>
        <v>0</v>
      </c>
      <c r="L35" s="2">
        <f t="shared" si="34"/>
        <v>0</v>
      </c>
      <c r="M35" s="2">
        <f t="shared" si="34"/>
        <v>0</v>
      </c>
      <c r="N35" s="2">
        <f t="shared" si="34"/>
        <v>0</v>
      </c>
      <c r="O35" s="2">
        <f t="shared" si="34"/>
        <v>0</v>
      </c>
      <c r="P35" s="2">
        <f t="shared" si="34"/>
        <v>0</v>
      </c>
      <c r="Q35" s="2">
        <f t="shared" si="34"/>
        <v>0</v>
      </c>
      <c r="R35" s="2">
        <f t="shared" si="34"/>
        <v>0</v>
      </c>
      <c r="S35" s="2">
        <f t="shared" si="34"/>
        <v>0</v>
      </c>
      <c r="T35" s="2">
        <f t="shared" si="34"/>
        <v>0</v>
      </c>
      <c r="U35" s="2">
        <f t="shared" si="34"/>
        <v>0</v>
      </c>
      <c r="V35" s="2">
        <f t="shared" si="34"/>
        <v>0</v>
      </c>
      <c r="W35" s="2">
        <f t="shared" si="34"/>
        <v>0</v>
      </c>
      <c r="X35" s="2">
        <f t="shared" si="34"/>
        <v>0</v>
      </c>
      <c r="Y35" s="2">
        <f t="shared" si="34"/>
        <v>0</v>
      </c>
      <c r="Z35" s="2">
        <f t="shared" si="34"/>
        <v>0</v>
      </c>
      <c r="AA35" s="2">
        <f t="shared" si="34"/>
        <v>0</v>
      </c>
      <c r="AB35" s="2">
        <f t="shared" si="34"/>
        <v>0</v>
      </c>
      <c r="AC35" s="2">
        <f t="shared" si="34"/>
        <v>0</v>
      </c>
      <c r="AD35" s="2">
        <f t="shared" si="34"/>
        <v>0</v>
      </c>
      <c r="AE35" s="2">
        <f t="shared" si="34"/>
        <v>0</v>
      </c>
      <c r="AF35" s="2">
        <f t="shared" si="34"/>
        <v>0</v>
      </c>
      <c r="AG35" s="2">
        <f t="shared" si="34"/>
        <v>0</v>
      </c>
      <c r="AH35" s="2">
        <f t="shared" si="34"/>
        <v>0</v>
      </c>
      <c r="AI35" s="2">
        <f t="shared" si="34"/>
        <v>0</v>
      </c>
      <c r="AJ35" s="2">
        <f t="shared" si="34"/>
        <v>0</v>
      </c>
      <c r="AK35" s="40"/>
    </row>
    <row r="36" spans="1:38" ht="30" x14ac:dyDescent="0.25">
      <c r="A36" s="5" t="s">
        <v>42</v>
      </c>
      <c r="B36" s="6" t="s">
        <v>43</v>
      </c>
      <c r="C36" s="11" t="s">
        <v>9</v>
      </c>
      <c r="D36" s="11"/>
      <c r="E36" s="11"/>
      <c r="F36" s="11"/>
      <c r="G36" s="11"/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40"/>
    </row>
    <row r="37" spans="1:38" ht="45" x14ac:dyDescent="0.25">
      <c r="A37" s="5" t="s">
        <v>44</v>
      </c>
      <c r="B37" s="6" t="s">
        <v>45</v>
      </c>
      <c r="C37" s="11" t="s">
        <v>9</v>
      </c>
      <c r="D37" s="11"/>
      <c r="E37" s="11"/>
      <c r="F37" s="11"/>
      <c r="G37" s="11"/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40"/>
    </row>
    <row r="38" spans="1:38" x14ac:dyDescent="0.25">
      <c r="A38" s="5" t="s">
        <v>46</v>
      </c>
      <c r="B38" s="6" t="s">
        <v>47</v>
      </c>
      <c r="C38" s="11" t="s">
        <v>9</v>
      </c>
      <c r="D38" s="11"/>
      <c r="E38" s="11"/>
      <c r="F38" s="11"/>
      <c r="G38" s="11"/>
      <c r="H38" s="2">
        <f t="shared" ref="H38:AJ38" si="35">H39+H70+H89+H98</f>
        <v>210.45950000000002</v>
      </c>
      <c r="I38" s="2">
        <f t="shared" si="35"/>
        <v>0</v>
      </c>
      <c r="J38" s="2">
        <f t="shared" si="35"/>
        <v>0</v>
      </c>
      <c r="K38" s="2">
        <f t="shared" si="35"/>
        <v>210.45960000000002</v>
      </c>
      <c r="L38" s="2">
        <f t="shared" si="35"/>
        <v>7.6070590000000005</v>
      </c>
      <c r="M38" s="2">
        <f t="shared" si="35"/>
        <v>164.91801066666667</v>
      </c>
      <c r="N38" s="2">
        <f t="shared" si="35"/>
        <v>3.4304166666666669</v>
      </c>
      <c r="O38" s="2">
        <f t="shared" si="35"/>
        <v>34.502133333333333</v>
      </c>
      <c r="P38" s="2">
        <f t="shared" si="35"/>
        <v>0</v>
      </c>
      <c r="Q38" s="2">
        <f t="shared" si="35"/>
        <v>0</v>
      </c>
      <c r="R38" s="2">
        <f t="shared" si="35"/>
        <v>0</v>
      </c>
      <c r="S38" s="2">
        <f t="shared" si="35"/>
        <v>0</v>
      </c>
      <c r="T38" s="2">
        <f t="shared" si="35"/>
        <v>0</v>
      </c>
      <c r="U38" s="2">
        <f t="shared" si="35"/>
        <v>210.46001666666669</v>
      </c>
      <c r="V38" s="2">
        <f t="shared" si="35"/>
        <v>210.46001666666669</v>
      </c>
      <c r="W38" s="2">
        <f t="shared" si="35"/>
        <v>0</v>
      </c>
      <c r="X38" s="2">
        <f t="shared" si="35"/>
        <v>0</v>
      </c>
      <c r="Y38" s="2">
        <f t="shared" si="35"/>
        <v>0</v>
      </c>
      <c r="Z38" s="2">
        <f t="shared" si="35"/>
        <v>0</v>
      </c>
      <c r="AA38" s="2">
        <f t="shared" si="35"/>
        <v>0</v>
      </c>
      <c r="AB38" s="2">
        <f t="shared" si="35"/>
        <v>0</v>
      </c>
      <c r="AC38" s="2">
        <f t="shared" si="35"/>
        <v>37.873250000000006</v>
      </c>
      <c r="AD38" s="2">
        <f t="shared" si="35"/>
        <v>0</v>
      </c>
      <c r="AE38" s="2">
        <f t="shared" si="35"/>
        <v>84.526066666666665</v>
      </c>
      <c r="AF38" s="2">
        <f t="shared" si="35"/>
        <v>0</v>
      </c>
      <c r="AG38" s="2">
        <f t="shared" si="35"/>
        <v>88.059783333333343</v>
      </c>
      <c r="AH38" s="2">
        <f t="shared" si="35"/>
        <v>0</v>
      </c>
      <c r="AI38" s="2">
        <f t="shared" si="35"/>
        <v>210.45950000000002</v>
      </c>
      <c r="AJ38" s="2">
        <f t="shared" si="35"/>
        <v>0</v>
      </c>
      <c r="AK38" s="40"/>
    </row>
    <row r="39" spans="1:38" ht="30" x14ac:dyDescent="0.25">
      <c r="A39" s="5" t="s">
        <v>48</v>
      </c>
      <c r="B39" s="6" t="s">
        <v>49</v>
      </c>
      <c r="C39" s="11" t="s">
        <v>9</v>
      </c>
      <c r="D39" s="11"/>
      <c r="E39" s="11"/>
      <c r="F39" s="11"/>
      <c r="G39" s="11"/>
      <c r="H39" s="2">
        <f t="shared" ref="H39:AJ39" si="36">H40+H41</f>
        <v>95.097450000000009</v>
      </c>
      <c r="I39" s="2">
        <f t="shared" si="36"/>
        <v>0</v>
      </c>
      <c r="J39" s="2">
        <f t="shared" si="36"/>
        <v>0</v>
      </c>
      <c r="K39" s="2">
        <f t="shared" si="36"/>
        <v>95.097550000000012</v>
      </c>
      <c r="L39" s="2">
        <f t="shared" si="36"/>
        <v>2.8516666666666666</v>
      </c>
      <c r="M39" s="2">
        <f t="shared" si="36"/>
        <v>54.313333333333333</v>
      </c>
      <c r="N39" s="2">
        <f t="shared" si="36"/>
        <v>3.4304166666666669</v>
      </c>
      <c r="O39" s="2">
        <f t="shared" si="36"/>
        <v>34.502133333333333</v>
      </c>
      <c r="P39" s="2">
        <f t="shared" si="36"/>
        <v>0</v>
      </c>
      <c r="Q39" s="2">
        <f t="shared" si="36"/>
        <v>0</v>
      </c>
      <c r="R39" s="2">
        <f t="shared" si="36"/>
        <v>0</v>
      </c>
      <c r="S39" s="2">
        <f t="shared" si="36"/>
        <v>0</v>
      </c>
      <c r="T39" s="2">
        <f t="shared" si="36"/>
        <v>0</v>
      </c>
      <c r="U39" s="2">
        <f t="shared" si="36"/>
        <v>95.097966666666679</v>
      </c>
      <c r="V39" s="2">
        <f t="shared" si="36"/>
        <v>95.097966666666679</v>
      </c>
      <c r="W39" s="2">
        <f t="shared" si="36"/>
        <v>0</v>
      </c>
      <c r="X39" s="2">
        <f t="shared" si="36"/>
        <v>0</v>
      </c>
      <c r="Y39" s="2">
        <f t="shared" si="36"/>
        <v>0</v>
      </c>
      <c r="Z39" s="2">
        <f t="shared" si="36"/>
        <v>0</v>
      </c>
      <c r="AA39" s="2">
        <f t="shared" si="36"/>
        <v>0</v>
      </c>
      <c r="AB39" s="2">
        <f t="shared" si="36"/>
        <v>0</v>
      </c>
      <c r="AC39" s="2">
        <f t="shared" si="36"/>
        <v>15.933833333333336</v>
      </c>
      <c r="AD39" s="2">
        <f t="shared" si="36"/>
        <v>0</v>
      </c>
      <c r="AE39" s="2">
        <f t="shared" si="36"/>
        <v>58.894399999999997</v>
      </c>
      <c r="AF39" s="2">
        <f t="shared" si="36"/>
        <v>0</v>
      </c>
      <c r="AG39" s="2">
        <f t="shared" si="36"/>
        <v>20.268816666666666</v>
      </c>
      <c r="AH39" s="2">
        <f t="shared" si="36"/>
        <v>0</v>
      </c>
      <c r="AI39" s="2">
        <f t="shared" si="36"/>
        <v>95.097450000000009</v>
      </c>
      <c r="AJ39" s="2">
        <f t="shared" si="36"/>
        <v>0</v>
      </c>
      <c r="AK39" s="40"/>
    </row>
    <row r="40" spans="1:38" x14ac:dyDescent="0.25">
      <c r="A40" s="5" t="s">
        <v>50</v>
      </c>
      <c r="B40" s="6" t="s">
        <v>51</v>
      </c>
      <c r="C40" s="11" t="s">
        <v>9</v>
      </c>
      <c r="D40" s="11"/>
      <c r="E40" s="11"/>
      <c r="F40" s="11"/>
      <c r="G40" s="11"/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40"/>
    </row>
    <row r="41" spans="1:38" ht="30" x14ac:dyDescent="0.25">
      <c r="A41" s="5" t="s">
        <v>52</v>
      </c>
      <c r="B41" s="6" t="s">
        <v>53</v>
      </c>
      <c r="C41" s="11" t="s">
        <v>9</v>
      </c>
      <c r="D41" s="11"/>
      <c r="E41" s="11"/>
      <c r="F41" s="11"/>
      <c r="G41" s="11"/>
      <c r="H41" s="2">
        <f>SUM(H42:H69)</f>
        <v>95.097450000000009</v>
      </c>
      <c r="I41" s="2">
        <f t="shared" ref="I41:AJ41" si="37">SUM(I42:I69)</f>
        <v>0</v>
      </c>
      <c r="J41" s="2">
        <f t="shared" si="37"/>
        <v>0</v>
      </c>
      <c r="K41" s="2">
        <f t="shared" si="37"/>
        <v>95.097550000000012</v>
      </c>
      <c r="L41" s="2">
        <f t="shared" si="37"/>
        <v>2.8516666666666666</v>
      </c>
      <c r="M41" s="2">
        <f t="shared" si="37"/>
        <v>54.313333333333333</v>
      </c>
      <c r="N41" s="2">
        <f t="shared" si="37"/>
        <v>3.4304166666666669</v>
      </c>
      <c r="O41" s="2">
        <f t="shared" si="37"/>
        <v>34.502133333333333</v>
      </c>
      <c r="P41" s="2">
        <f t="shared" si="37"/>
        <v>0</v>
      </c>
      <c r="Q41" s="2">
        <f t="shared" si="37"/>
        <v>0</v>
      </c>
      <c r="R41" s="2">
        <f t="shared" si="37"/>
        <v>0</v>
      </c>
      <c r="S41" s="2">
        <f t="shared" si="37"/>
        <v>0</v>
      </c>
      <c r="T41" s="2">
        <f t="shared" si="37"/>
        <v>0</v>
      </c>
      <c r="U41" s="2">
        <f t="shared" si="37"/>
        <v>95.097966666666679</v>
      </c>
      <c r="V41" s="2">
        <f t="shared" si="37"/>
        <v>95.097966666666679</v>
      </c>
      <c r="W41" s="2">
        <f t="shared" si="37"/>
        <v>0</v>
      </c>
      <c r="X41" s="2">
        <f t="shared" si="37"/>
        <v>0</v>
      </c>
      <c r="Y41" s="2">
        <f t="shared" si="37"/>
        <v>0</v>
      </c>
      <c r="Z41" s="2">
        <f t="shared" si="37"/>
        <v>0</v>
      </c>
      <c r="AA41" s="2">
        <f t="shared" si="37"/>
        <v>0</v>
      </c>
      <c r="AB41" s="2">
        <f t="shared" si="37"/>
        <v>0</v>
      </c>
      <c r="AC41" s="2">
        <f t="shared" si="37"/>
        <v>15.933833333333336</v>
      </c>
      <c r="AD41" s="2">
        <f t="shared" si="37"/>
        <v>0</v>
      </c>
      <c r="AE41" s="2">
        <f t="shared" si="37"/>
        <v>58.894399999999997</v>
      </c>
      <c r="AF41" s="2">
        <f t="shared" si="37"/>
        <v>0</v>
      </c>
      <c r="AG41" s="2">
        <f t="shared" si="37"/>
        <v>20.268816666666666</v>
      </c>
      <c r="AH41" s="2">
        <f t="shared" si="37"/>
        <v>0</v>
      </c>
      <c r="AI41" s="2">
        <f t="shared" si="37"/>
        <v>95.097450000000009</v>
      </c>
      <c r="AJ41" s="2">
        <f t="shared" si="37"/>
        <v>0</v>
      </c>
      <c r="AK41" s="40"/>
    </row>
    <row r="42" spans="1:38" ht="30" x14ac:dyDescent="0.25">
      <c r="A42" s="35" t="s">
        <v>52</v>
      </c>
      <c r="B42" s="42" t="s">
        <v>137</v>
      </c>
      <c r="C42" s="43" t="s">
        <v>172</v>
      </c>
      <c r="D42" s="43" t="s">
        <v>170</v>
      </c>
      <c r="E42" s="43">
        <v>2022</v>
      </c>
      <c r="F42" s="43">
        <v>2022</v>
      </c>
      <c r="G42" s="51"/>
      <c r="H42" s="14">
        <v>1.7154166666666668</v>
      </c>
      <c r="I42" s="46"/>
      <c r="J42" s="14"/>
      <c r="K42" s="10">
        <f>SUM(L42:O42)</f>
        <v>1.7154166666666668</v>
      </c>
      <c r="L42" s="10"/>
      <c r="M42" s="10"/>
      <c r="N42" s="46">
        <f>H42</f>
        <v>1.7154166666666668</v>
      </c>
      <c r="O42" s="10"/>
      <c r="P42" s="10">
        <f>SUM(Q42:T42)</f>
        <v>0</v>
      </c>
      <c r="Q42" s="10"/>
      <c r="R42" s="10"/>
      <c r="S42" s="14"/>
      <c r="T42" s="10"/>
      <c r="U42" s="10">
        <v>1.7154166666666668</v>
      </c>
      <c r="V42" s="10">
        <v>1.7154166666666668</v>
      </c>
      <c r="W42" s="10">
        <v>0</v>
      </c>
      <c r="X42" s="10">
        <v>0</v>
      </c>
      <c r="Y42" s="41">
        <v>0</v>
      </c>
      <c r="Z42" s="3">
        <v>0</v>
      </c>
      <c r="AA42" s="10"/>
      <c r="AB42" s="10"/>
      <c r="AC42" s="10"/>
      <c r="AD42" s="10"/>
      <c r="AE42" s="10"/>
      <c r="AF42" s="10"/>
      <c r="AG42" s="10">
        <f>H42</f>
        <v>1.7154166666666668</v>
      </c>
      <c r="AH42" s="10"/>
      <c r="AI42" s="3">
        <f>AC42+AE42+AG42</f>
        <v>1.7154166666666668</v>
      </c>
      <c r="AJ42" s="3"/>
      <c r="AK42" s="12"/>
      <c r="AL42" s="22"/>
    </row>
    <row r="43" spans="1:38" ht="30" x14ac:dyDescent="0.25">
      <c r="A43" s="35" t="s">
        <v>52</v>
      </c>
      <c r="B43" s="42" t="s">
        <v>138</v>
      </c>
      <c r="C43" s="43" t="s">
        <v>173</v>
      </c>
      <c r="D43" s="43" t="s">
        <v>170</v>
      </c>
      <c r="E43" s="43">
        <v>2022</v>
      </c>
      <c r="F43" s="43">
        <v>2022</v>
      </c>
      <c r="G43" s="51"/>
      <c r="H43" s="14">
        <v>1.7150000000000001</v>
      </c>
      <c r="I43" s="46"/>
      <c r="J43" s="14"/>
      <c r="K43" s="10">
        <f t="shared" ref="K43:K69" si="38">SUM(L43:O43)</f>
        <v>1.7150000000000001</v>
      </c>
      <c r="L43" s="10"/>
      <c r="M43" s="10"/>
      <c r="N43" s="46">
        <f t="shared" ref="N43" si="39">H43</f>
        <v>1.7150000000000001</v>
      </c>
      <c r="O43" s="10"/>
      <c r="P43" s="10">
        <f>Q43+R43+S43+T43</f>
        <v>0</v>
      </c>
      <c r="Q43" s="10"/>
      <c r="R43" s="10"/>
      <c r="S43" s="10"/>
      <c r="T43" s="10"/>
      <c r="U43" s="10">
        <v>1.7154166666666668</v>
      </c>
      <c r="V43" s="10">
        <v>1.7154166666666668</v>
      </c>
      <c r="W43" s="10">
        <v>0</v>
      </c>
      <c r="X43" s="10">
        <v>0</v>
      </c>
      <c r="Y43" s="41">
        <v>0</v>
      </c>
      <c r="Z43" s="3">
        <v>0</v>
      </c>
      <c r="AA43" s="10"/>
      <c r="AB43" s="10"/>
      <c r="AC43" s="10"/>
      <c r="AD43" s="10"/>
      <c r="AE43" s="10"/>
      <c r="AF43" s="10"/>
      <c r="AG43" s="10">
        <f t="shared" ref="AG43:AG45" si="40">H43</f>
        <v>1.7150000000000001</v>
      </c>
      <c r="AH43" s="10"/>
      <c r="AI43" s="3">
        <f t="shared" ref="AI43:AI69" si="41">AC43+AE43+AG43</f>
        <v>1.7150000000000001</v>
      </c>
      <c r="AJ43" s="3"/>
      <c r="AK43" s="12"/>
      <c r="AL43" s="22"/>
    </row>
    <row r="44" spans="1:38" ht="45" x14ac:dyDescent="0.25">
      <c r="A44" s="35" t="s">
        <v>52</v>
      </c>
      <c r="B44" s="42" t="s">
        <v>139</v>
      </c>
      <c r="C44" s="43" t="s">
        <v>174</v>
      </c>
      <c r="D44" s="43" t="s">
        <v>248</v>
      </c>
      <c r="E44" s="43">
        <v>2021</v>
      </c>
      <c r="F44" s="43">
        <v>2022</v>
      </c>
      <c r="G44" s="51"/>
      <c r="H44" s="14">
        <v>9.3465000000000007</v>
      </c>
      <c r="I44" s="46"/>
      <c r="J44" s="14"/>
      <c r="K44" s="10">
        <f t="shared" si="38"/>
        <v>9.3466666666666676</v>
      </c>
      <c r="L44" s="10">
        <f>0.993/1.2</f>
        <v>0.82750000000000001</v>
      </c>
      <c r="M44" s="10">
        <f>10.223/1.2</f>
        <v>8.519166666666667</v>
      </c>
      <c r="N44" s="46"/>
      <c r="O44" s="10"/>
      <c r="P44" s="10">
        <f t="shared" ref="P44:P50" si="42">Q44+R44+S44+T44</f>
        <v>0</v>
      </c>
      <c r="Q44" s="10"/>
      <c r="R44" s="10"/>
      <c r="S44" s="10"/>
      <c r="T44" s="10"/>
      <c r="U44" s="10">
        <v>9.3466666666666658</v>
      </c>
      <c r="V44" s="10">
        <v>9.3466666666666658</v>
      </c>
      <c r="W44" s="10">
        <v>0</v>
      </c>
      <c r="X44" s="10">
        <v>0</v>
      </c>
      <c r="Y44" s="41">
        <v>0</v>
      </c>
      <c r="Z44" s="3">
        <v>0</v>
      </c>
      <c r="AA44" s="10"/>
      <c r="AB44" s="10"/>
      <c r="AC44" s="10"/>
      <c r="AD44" s="10"/>
      <c r="AE44" s="10"/>
      <c r="AF44" s="10"/>
      <c r="AG44" s="10">
        <f t="shared" si="40"/>
        <v>9.3465000000000007</v>
      </c>
      <c r="AH44" s="10"/>
      <c r="AI44" s="3">
        <f t="shared" si="41"/>
        <v>9.3465000000000007</v>
      </c>
      <c r="AJ44" s="3"/>
      <c r="AK44" s="12"/>
      <c r="AL44" s="22"/>
    </row>
    <row r="45" spans="1:38" ht="30" x14ac:dyDescent="0.25">
      <c r="A45" s="35" t="s">
        <v>52</v>
      </c>
      <c r="B45" s="42" t="s">
        <v>140</v>
      </c>
      <c r="C45" s="43" t="s">
        <v>175</v>
      </c>
      <c r="D45" s="43"/>
      <c r="E45" s="43">
        <v>2022</v>
      </c>
      <c r="F45" s="43">
        <v>2022</v>
      </c>
      <c r="G45" s="51"/>
      <c r="H45" s="14">
        <v>1.6849999999999998</v>
      </c>
      <c r="I45" s="46"/>
      <c r="J45" s="14"/>
      <c r="K45" s="10">
        <f t="shared" si="38"/>
        <v>1.6849999999999998</v>
      </c>
      <c r="L45" s="10"/>
      <c r="M45" s="10"/>
      <c r="N45" s="10"/>
      <c r="O45" s="10">
        <f>H45</f>
        <v>1.6849999999999998</v>
      </c>
      <c r="P45" s="10">
        <f t="shared" si="42"/>
        <v>0</v>
      </c>
      <c r="Q45" s="10"/>
      <c r="R45" s="10"/>
      <c r="S45" s="10"/>
      <c r="T45" s="10"/>
      <c r="U45" s="10">
        <v>1.6849999999999998</v>
      </c>
      <c r="V45" s="10">
        <v>1.6849999999999998</v>
      </c>
      <c r="W45" s="10">
        <v>0</v>
      </c>
      <c r="X45" s="10">
        <v>0</v>
      </c>
      <c r="Y45" s="41">
        <v>0</v>
      </c>
      <c r="Z45" s="3">
        <v>0</v>
      </c>
      <c r="AA45" s="10"/>
      <c r="AB45" s="10"/>
      <c r="AC45" s="10"/>
      <c r="AD45" s="10"/>
      <c r="AE45" s="10"/>
      <c r="AF45" s="10"/>
      <c r="AG45" s="10">
        <f t="shared" si="40"/>
        <v>1.6849999999999998</v>
      </c>
      <c r="AH45" s="10"/>
      <c r="AI45" s="3">
        <f t="shared" si="41"/>
        <v>1.6849999999999998</v>
      </c>
      <c r="AJ45" s="3"/>
      <c r="AK45" s="12"/>
      <c r="AL45" s="22"/>
    </row>
    <row r="46" spans="1:38" ht="30" x14ac:dyDescent="0.25">
      <c r="A46" s="35" t="s">
        <v>52</v>
      </c>
      <c r="B46" s="42" t="s">
        <v>141</v>
      </c>
      <c r="C46" s="43" t="s">
        <v>176</v>
      </c>
      <c r="D46" s="43"/>
      <c r="E46" s="43">
        <v>2021</v>
      </c>
      <c r="F46" s="43">
        <v>2021</v>
      </c>
      <c r="G46" s="51"/>
      <c r="H46" s="14">
        <v>3.8633333333333337</v>
      </c>
      <c r="I46" s="46"/>
      <c r="J46" s="14"/>
      <c r="K46" s="10">
        <f t="shared" si="38"/>
        <v>3.8633333333333337</v>
      </c>
      <c r="L46" s="41"/>
      <c r="M46" s="41"/>
      <c r="N46" s="46"/>
      <c r="O46" s="10">
        <f t="shared" ref="O46:O69" si="43">H46</f>
        <v>3.8633333333333337</v>
      </c>
      <c r="P46" s="10">
        <f t="shared" si="42"/>
        <v>0</v>
      </c>
      <c r="Q46" s="10"/>
      <c r="R46" s="10"/>
      <c r="S46" s="14"/>
      <c r="T46" s="10"/>
      <c r="U46" s="10">
        <v>3.8633333333333337</v>
      </c>
      <c r="V46" s="10">
        <v>3.8633333333333337</v>
      </c>
      <c r="W46" s="10">
        <v>0</v>
      </c>
      <c r="X46" s="10">
        <v>0</v>
      </c>
      <c r="Y46" s="41">
        <v>0</v>
      </c>
      <c r="Z46" s="3">
        <v>0</v>
      </c>
      <c r="AA46" s="10"/>
      <c r="AB46" s="10"/>
      <c r="AC46" s="10">
        <v>3.863</v>
      </c>
      <c r="AD46" s="10"/>
      <c r="AE46" s="10"/>
      <c r="AF46" s="10"/>
      <c r="AG46" s="10"/>
      <c r="AH46" s="10"/>
      <c r="AI46" s="3">
        <f t="shared" si="41"/>
        <v>3.863</v>
      </c>
      <c r="AJ46" s="3"/>
      <c r="AK46" s="12"/>
      <c r="AL46" s="22"/>
    </row>
    <row r="47" spans="1:38" ht="30" x14ac:dyDescent="0.25">
      <c r="A47" s="35" t="s">
        <v>52</v>
      </c>
      <c r="B47" s="42" t="s">
        <v>142</v>
      </c>
      <c r="C47" s="43" t="s">
        <v>177</v>
      </c>
      <c r="D47" s="43"/>
      <c r="E47" s="43">
        <v>2021</v>
      </c>
      <c r="F47" s="43">
        <v>2021</v>
      </c>
      <c r="G47" s="51"/>
      <c r="H47" s="14">
        <v>7.6550000000000002</v>
      </c>
      <c r="I47" s="46"/>
      <c r="J47" s="14"/>
      <c r="K47" s="10">
        <f t="shared" si="38"/>
        <v>7.6550000000000002</v>
      </c>
      <c r="L47" s="41"/>
      <c r="M47" s="41"/>
      <c r="N47" s="46"/>
      <c r="O47" s="10">
        <f t="shared" si="43"/>
        <v>7.6550000000000002</v>
      </c>
      <c r="P47" s="10">
        <f t="shared" si="42"/>
        <v>0</v>
      </c>
      <c r="Q47" s="10"/>
      <c r="R47" s="10"/>
      <c r="S47" s="14"/>
      <c r="T47" s="10"/>
      <c r="U47" s="10">
        <v>7.6550000000000002</v>
      </c>
      <c r="V47" s="10">
        <v>7.6550000000000002</v>
      </c>
      <c r="W47" s="10">
        <v>0</v>
      </c>
      <c r="X47" s="10">
        <v>0</v>
      </c>
      <c r="Y47" s="41">
        <v>0</v>
      </c>
      <c r="Z47" s="3">
        <v>0</v>
      </c>
      <c r="AA47" s="10"/>
      <c r="AB47" s="10"/>
      <c r="AC47" s="10">
        <f>H47</f>
        <v>7.6550000000000002</v>
      </c>
      <c r="AD47" s="10"/>
      <c r="AE47" s="10"/>
      <c r="AF47" s="10"/>
      <c r="AH47" s="39"/>
      <c r="AI47" s="3">
        <f t="shared" si="41"/>
        <v>7.6550000000000002</v>
      </c>
      <c r="AJ47" s="3"/>
      <c r="AK47" s="12"/>
      <c r="AL47" s="22"/>
    </row>
    <row r="48" spans="1:38" ht="30" x14ac:dyDescent="0.25">
      <c r="A48" s="35" t="s">
        <v>52</v>
      </c>
      <c r="B48" s="42" t="s">
        <v>143</v>
      </c>
      <c r="C48" s="43" t="s">
        <v>178</v>
      </c>
      <c r="D48" s="43"/>
      <c r="E48" s="43">
        <v>2021</v>
      </c>
      <c r="F48" s="43">
        <v>2021</v>
      </c>
      <c r="G48" s="51"/>
      <c r="H48" s="14">
        <v>1.6849999999999998</v>
      </c>
      <c r="I48" s="46"/>
      <c r="J48" s="14"/>
      <c r="K48" s="10">
        <f t="shared" si="38"/>
        <v>1.6849999999999998</v>
      </c>
      <c r="L48" s="41"/>
      <c r="M48" s="41"/>
      <c r="N48" s="46"/>
      <c r="O48" s="10">
        <f t="shared" si="43"/>
        <v>1.6849999999999998</v>
      </c>
      <c r="P48" s="10">
        <f t="shared" si="42"/>
        <v>0</v>
      </c>
      <c r="Q48" s="10"/>
      <c r="R48" s="10"/>
      <c r="S48" s="14"/>
      <c r="T48" s="10"/>
      <c r="U48" s="10">
        <v>1.6849999999999998</v>
      </c>
      <c r="V48" s="10">
        <v>1.6849999999999998</v>
      </c>
      <c r="W48" s="10">
        <v>0</v>
      </c>
      <c r="X48" s="10">
        <v>0</v>
      </c>
      <c r="Y48" s="41">
        <v>0</v>
      </c>
      <c r="Z48" s="3">
        <v>0</v>
      </c>
      <c r="AA48" s="10"/>
      <c r="AB48" s="10"/>
      <c r="AC48" s="10"/>
      <c r="AD48" s="10"/>
      <c r="AE48" s="10">
        <f>H48</f>
        <v>1.6849999999999998</v>
      </c>
      <c r="AF48" s="10"/>
      <c r="AG48" s="10"/>
      <c r="AH48" s="39"/>
      <c r="AI48" s="3">
        <f t="shared" si="41"/>
        <v>1.6849999999999998</v>
      </c>
      <c r="AJ48" s="3"/>
      <c r="AK48" s="12"/>
      <c r="AL48" s="22"/>
    </row>
    <row r="49" spans="1:38" x14ac:dyDescent="0.25">
      <c r="A49" s="35" t="s">
        <v>52</v>
      </c>
      <c r="B49" s="42" t="s">
        <v>144</v>
      </c>
      <c r="C49" s="43" t="s">
        <v>179</v>
      </c>
      <c r="D49" s="43"/>
      <c r="E49" s="43">
        <v>2021</v>
      </c>
      <c r="F49" s="43">
        <v>2021</v>
      </c>
      <c r="G49" s="51"/>
      <c r="H49" s="14">
        <v>3.3699999999999997</v>
      </c>
      <c r="I49" s="46"/>
      <c r="J49" s="14"/>
      <c r="K49" s="10">
        <f t="shared" si="38"/>
        <v>3.3699999999999997</v>
      </c>
      <c r="L49" s="41"/>
      <c r="M49" s="41"/>
      <c r="N49" s="46"/>
      <c r="O49" s="10">
        <f t="shared" si="43"/>
        <v>3.3699999999999997</v>
      </c>
      <c r="P49" s="10"/>
      <c r="Q49" s="10"/>
      <c r="R49" s="10"/>
      <c r="S49" s="14"/>
      <c r="T49" s="10"/>
      <c r="U49" s="10">
        <f t="shared" ref="U49:U54" si="44">K49</f>
        <v>3.3699999999999997</v>
      </c>
      <c r="V49" s="10">
        <v>3.3699999999999997</v>
      </c>
      <c r="W49" s="10">
        <v>0</v>
      </c>
      <c r="X49" s="10">
        <v>0</v>
      </c>
      <c r="Y49" s="41">
        <v>0</v>
      </c>
      <c r="Z49" s="3">
        <v>0</v>
      </c>
      <c r="AA49" s="10"/>
      <c r="AB49" s="10"/>
      <c r="AC49" s="10"/>
      <c r="AD49" s="10"/>
      <c r="AE49" s="10">
        <f>H49</f>
        <v>3.3699999999999997</v>
      </c>
      <c r="AF49" s="10"/>
      <c r="AG49" s="10"/>
      <c r="AH49" s="10"/>
      <c r="AI49" s="3">
        <f t="shared" si="41"/>
        <v>3.3699999999999997</v>
      </c>
      <c r="AJ49" s="3"/>
      <c r="AK49" s="12"/>
      <c r="AL49" s="22"/>
    </row>
    <row r="50" spans="1:38" ht="30" x14ac:dyDescent="0.25">
      <c r="A50" s="35" t="s">
        <v>52</v>
      </c>
      <c r="B50" s="42" t="s">
        <v>145</v>
      </c>
      <c r="C50" s="43" t="s">
        <v>180</v>
      </c>
      <c r="D50" s="43"/>
      <c r="E50" s="43">
        <v>2020</v>
      </c>
      <c r="F50" s="43">
        <v>2020</v>
      </c>
      <c r="G50" s="51"/>
      <c r="H50" s="14">
        <v>0.48166666666666663</v>
      </c>
      <c r="I50" s="46"/>
      <c r="J50" s="14"/>
      <c r="K50" s="10">
        <f t="shared" si="38"/>
        <v>0.48166666666666663</v>
      </c>
      <c r="L50" s="41"/>
      <c r="M50" s="41"/>
      <c r="N50" s="41"/>
      <c r="O50" s="10">
        <f t="shared" si="43"/>
        <v>0.48166666666666663</v>
      </c>
      <c r="P50" s="10">
        <f t="shared" si="42"/>
        <v>0</v>
      </c>
      <c r="Q50" s="10"/>
      <c r="R50" s="10"/>
      <c r="S50" s="10"/>
      <c r="T50" s="10"/>
      <c r="U50" s="10">
        <f t="shared" si="44"/>
        <v>0.48166666666666663</v>
      </c>
      <c r="V50" s="10">
        <f t="shared" ref="V50:V54" si="45">U50</f>
        <v>0.48166666666666663</v>
      </c>
      <c r="W50" s="10">
        <v>0</v>
      </c>
      <c r="X50" s="10">
        <v>0</v>
      </c>
      <c r="Y50" s="41">
        <v>0</v>
      </c>
      <c r="Z50" s="3">
        <v>0</v>
      </c>
      <c r="AA50" s="10"/>
      <c r="AB50" s="10"/>
      <c r="AC50" s="10">
        <f>H50</f>
        <v>0.48166666666666663</v>
      </c>
      <c r="AD50" s="10"/>
      <c r="AE50" s="10"/>
      <c r="AF50" s="10"/>
      <c r="AG50" s="10"/>
      <c r="AH50" s="39"/>
      <c r="AI50" s="3">
        <f t="shared" si="41"/>
        <v>0.48166666666666663</v>
      </c>
      <c r="AJ50" s="3"/>
      <c r="AK50" s="12"/>
      <c r="AL50" s="22"/>
    </row>
    <row r="51" spans="1:38" x14ac:dyDescent="0.25">
      <c r="A51" s="35" t="s">
        <v>52</v>
      </c>
      <c r="B51" s="42" t="s">
        <v>146</v>
      </c>
      <c r="C51" s="43" t="s">
        <v>181</v>
      </c>
      <c r="D51" s="43"/>
      <c r="E51" s="43">
        <v>2020</v>
      </c>
      <c r="F51" s="43">
        <v>2020</v>
      </c>
      <c r="G51" s="51"/>
      <c r="H51" s="14">
        <v>1.9258333333333333</v>
      </c>
      <c r="I51" s="46"/>
      <c r="J51" s="14"/>
      <c r="K51" s="10">
        <f t="shared" si="38"/>
        <v>1.9258333333333333</v>
      </c>
      <c r="L51" s="41"/>
      <c r="M51" s="41"/>
      <c r="N51" s="41"/>
      <c r="O51" s="10">
        <f t="shared" si="43"/>
        <v>1.9258333333333333</v>
      </c>
      <c r="P51" s="10"/>
      <c r="Q51" s="10"/>
      <c r="R51" s="10"/>
      <c r="S51" s="10"/>
      <c r="T51" s="10"/>
      <c r="U51" s="10">
        <f t="shared" si="44"/>
        <v>1.9258333333333333</v>
      </c>
      <c r="V51" s="10">
        <f t="shared" si="45"/>
        <v>1.9258333333333333</v>
      </c>
      <c r="W51" s="10">
        <v>0</v>
      </c>
      <c r="X51" s="10">
        <v>0</v>
      </c>
      <c r="Y51" s="41">
        <v>0</v>
      </c>
      <c r="Z51" s="3">
        <v>0</v>
      </c>
      <c r="AA51" s="10"/>
      <c r="AB51" s="10"/>
      <c r="AC51" s="10">
        <f>H51</f>
        <v>1.9258333333333333</v>
      </c>
      <c r="AD51" s="10"/>
      <c r="AE51" s="10"/>
      <c r="AF51" s="10"/>
      <c r="AG51" s="10"/>
      <c r="AH51" s="39"/>
      <c r="AI51" s="3">
        <f t="shared" si="41"/>
        <v>1.9258333333333333</v>
      </c>
      <c r="AJ51" s="3"/>
      <c r="AK51" s="12"/>
      <c r="AL51" s="22"/>
    </row>
    <row r="52" spans="1:38" ht="30" x14ac:dyDescent="0.25">
      <c r="A52" s="35" t="s">
        <v>52</v>
      </c>
      <c r="B52" s="42" t="s">
        <v>147</v>
      </c>
      <c r="C52" s="43" t="s">
        <v>182</v>
      </c>
      <c r="D52" s="43"/>
      <c r="E52" s="43">
        <v>2021</v>
      </c>
      <c r="F52" s="43">
        <v>2021</v>
      </c>
      <c r="G52" s="51"/>
      <c r="H52" s="14">
        <v>1.4443999999999999</v>
      </c>
      <c r="I52" s="46"/>
      <c r="J52" s="14"/>
      <c r="K52" s="10">
        <f t="shared" si="38"/>
        <v>1.4443999999999999</v>
      </c>
      <c r="L52" s="41"/>
      <c r="M52" s="41"/>
      <c r="N52" s="46"/>
      <c r="O52" s="10">
        <f t="shared" si="43"/>
        <v>1.4443999999999999</v>
      </c>
      <c r="P52" s="10"/>
      <c r="Q52" s="10"/>
      <c r="R52" s="10"/>
      <c r="S52" s="14"/>
      <c r="T52" s="10"/>
      <c r="U52" s="10">
        <f t="shared" si="44"/>
        <v>1.4443999999999999</v>
      </c>
      <c r="V52" s="10">
        <f t="shared" si="45"/>
        <v>1.4443999999999999</v>
      </c>
      <c r="W52" s="10">
        <v>0</v>
      </c>
      <c r="X52" s="10">
        <v>0</v>
      </c>
      <c r="Y52" s="41">
        <v>0</v>
      </c>
      <c r="Z52" s="3">
        <v>0</v>
      </c>
      <c r="AA52" s="10"/>
      <c r="AB52" s="10"/>
      <c r="AC52" s="10"/>
      <c r="AD52" s="10"/>
      <c r="AE52" s="10">
        <f t="shared" ref="AE52:AE53" si="46">H52</f>
        <v>1.4443999999999999</v>
      </c>
      <c r="AF52" s="10"/>
      <c r="AG52" s="10"/>
      <c r="AH52" s="10"/>
      <c r="AI52" s="3">
        <f t="shared" si="41"/>
        <v>1.4443999999999999</v>
      </c>
      <c r="AJ52" s="3"/>
      <c r="AK52" s="12"/>
      <c r="AL52" s="22"/>
    </row>
    <row r="53" spans="1:38" x14ac:dyDescent="0.25">
      <c r="A53" s="35" t="s">
        <v>52</v>
      </c>
      <c r="B53" s="42" t="s">
        <v>148</v>
      </c>
      <c r="C53" s="43" t="s">
        <v>183</v>
      </c>
      <c r="D53" s="43"/>
      <c r="E53" s="43">
        <v>2022</v>
      </c>
      <c r="F53" s="43">
        <v>2022</v>
      </c>
      <c r="G53" s="51"/>
      <c r="H53" s="14">
        <v>2.1658333333333335</v>
      </c>
      <c r="I53" s="46"/>
      <c r="J53" s="14"/>
      <c r="K53" s="10">
        <f t="shared" si="38"/>
        <v>2.1658333333333335</v>
      </c>
      <c r="L53" s="41"/>
      <c r="M53" s="41"/>
      <c r="N53" s="46"/>
      <c r="O53" s="10">
        <f t="shared" si="43"/>
        <v>2.1658333333333335</v>
      </c>
      <c r="P53" s="10"/>
      <c r="Q53" s="10"/>
      <c r="R53" s="10"/>
      <c r="S53" s="14"/>
      <c r="T53" s="10"/>
      <c r="U53" s="10">
        <f t="shared" si="44"/>
        <v>2.1658333333333335</v>
      </c>
      <c r="V53" s="10">
        <f t="shared" si="45"/>
        <v>2.1658333333333335</v>
      </c>
      <c r="W53" s="10">
        <v>0</v>
      </c>
      <c r="X53" s="10">
        <v>0</v>
      </c>
      <c r="Y53" s="41">
        <v>0</v>
      </c>
      <c r="Z53" s="3">
        <v>0</v>
      </c>
      <c r="AA53" s="10"/>
      <c r="AB53" s="10"/>
      <c r="AC53" s="10"/>
      <c r="AD53" s="10"/>
      <c r="AE53" s="10">
        <f t="shared" si="46"/>
        <v>2.1658333333333335</v>
      </c>
      <c r="AF53" s="10"/>
      <c r="AG53" s="10"/>
      <c r="AH53" s="10"/>
      <c r="AI53" s="3">
        <f t="shared" si="41"/>
        <v>2.1658333333333335</v>
      </c>
      <c r="AJ53" s="3"/>
      <c r="AK53" s="12"/>
      <c r="AL53" s="22"/>
    </row>
    <row r="54" spans="1:38" ht="30" x14ac:dyDescent="0.25">
      <c r="A54" s="35" t="s">
        <v>52</v>
      </c>
      <c r="B54" s="42" t="s">
        <v>149</v>
      </c>
      <c r="C54" s="43" t="s">
        <v>184</v>
      </c>
      <c r="D54" s="43"/>
      <c r="E54" s="43">
        <v>2022</v>
      </c>
      <c r="F54" s="43">
        <v>2022</v>
      </c>
      <c r="G54" s="51"/>
      <c r="H54" s="14">
        <v>3.1294</v>
      </c>
      <c r="I54" s="46"/>
      <c r="J54" s="14"/>
      <c r="K54" s="10">
        <f t="shared" si="38"/>
        <v>3.1294</v>
      </c>
      <c r="L54" s="41"/>
      <c r="M54" s="41"/>
      <c r="N54" s="46"/>
      <c r="O54" s="10">
        <f t="shared" si="43"/>
        <v>3.1294</v>
      </c>
      <c r="P54" s="10">
        <f t="shared" ref="P54:P62" si="47">Q54+R54+S54+T54</f>
        <v>0</v>
      </c>
      <c r="Q54" s="10"/>
      <c r="R54" s="10"/>
      <c r="S54" s="14"/>
      <c r="T54" s="10"/>
      <c r="U54" s="10">
        <f t="shared" si="44"/>
        <v>3.1294</v>
      </c>
      <c r="V54" s="10">
        <f t="shared" si="45"/>
        <v>3.1294</v>
      </c>
      <c r="W54" s="10">
        <v>0</v>
      </c>
      <c r="X54" s="10">
        <v>0</v>
      </c>
      <c r="Y54" s="41">
        <v>0</v>
      </c>
      <c r="Z54" s="3">
        <v>0</v>
      </c>
      <c r="AA54" s="10"/>
      <c r="AB54" s="10"/>
      <c r="AC54" s="10"/>
      <c r="AD54" s="10"/>
      <c r="AE54" s="10"/>
      <c r="AF54" s="10"/>
      <c r="AG54" s="10">
        <f t="shared" ref="AG54" si="48">H54</f>
        <v>3.1294</v>
      </c>
      <c r="AH54" s="39"/>
      <c r="AI54" s="3">
        <f t="shared" si="41"/>
        <v>3.1294</v>
      </c>
      <c r="AJ54" s="3"/>
      <c r="AK54" s="12"/>
      <c r="AL54" s="22"/>
    </row>
    <row r="55" spans="1:38" ht="45" x14ac:dyDescent="0.25">
      <c r="A55" s="35" t="s">
        <v>52</v>
      </c>
      <c r="B55" s="42" t="s">
        <v>185</v>
      </c>
      <c r="C55" s="43" t="s">
        <v>186</v>
      </c>
      <c r="D55" s="43" t="s">
        <v>248</v>
      </c>
      <c r="E55" s="43">
        <v>2020</v>
      </c>
      <c r="F55" s="43">
        <v>2020</v>
      </c>
      <c r="G55" s="51"/>
      <c r="H55" s="14">
        <v>47.818399999999997</v>
      </c>
      <c r="I55" s="46"/>
      <c r="J55" s="14"/>
      <c r="K55" s="10">
        <f t="shared" si="38"/>
        <v>47.818333333333335</v>
      </c>
      <c r="L55" s="41">
        <f>2.429/1.2</f>
        <v>2.0241666666666664</v>
      </c>
      <c r="M55" s="41">
        <f>54.953/1.2</f>
        <v>45.794166666666669</v>
      </c>
      <c r="N55" s="46"/>
      <c r="O55" s="10">
        <v>0</v>
      </c>
      <c r="P55" s="10"/>
      <c r="Q55" s="10"/>
      <c r="R55" s="10"/>
      <c r="S55" s="14"/>
      <c r="T55" s="10"/>
      <c r="U55" s="10">
        <f>K55</f>
        <v>47.818333333333335</v>
      </c>
      <c r="V55" s="10">
        <f>U55</f>
        <v>47.818333333333335</v>
      </c>
      <c r="W55" s="10">
        <v>0</v>
      </c>
      <c r="X55" s="10">
        <v>0</v>
      </c>
      <c r="Y55" s="41">
        <v>0</v>
      </c>
      <c r="Z55" s="3">
        <v>0</v>
      </c>
      <c r="AA55" s="10"/>
      <c r="AB55" s="10"/>
      <c r="AC55" s="10"/>
      <c r="AD55" s="10"/>
      <c r="AE55" s="10">
        <f>U55</f>
        <v>47.818333333333335</v>
      </c>
      <c r="AF55" s="10"/>
      <c r="AG55" s="10"/>
      <c r="AH55" s="10"/>
      <c r="AI55" s="3">
        <f t="shared" si="41"/>
        <v>47.818333333333335</v>
      </c>
      <c r="AJ55" s="3"/>
      <c r="AK55" s="12"/>
      <c r="AL55" s="22"/>
    </row>
    <row r="56" spans="1:38" ht="60" customHeight="1" x14ac:dyDescent="0.25">
      <c r="A56" s="35" t="s">
        <v>52</v>
      </c>
      <c r="B56" s="42" t="s">
        <v>233</v>
      </c>
      <c r="C56" s="43" t="s">
        <v>187</v>
      </c>
      <c r="D56" s="43"/>
      <c r="E56" s="43">
        <v>2020</v>
      </c>
      <c r="F56" s="43">
        <v>2020</v>
      </c>
      <c r="G56" s="51"/>
      <c r="H56" s="14">
        <v>0.91000000000000014</v>
      </c>
      <c r="I56" s="46"/>
      <c r="J56" s="14"/>
      <c r="K56" s="10">
        <f t="shared" si="38"/>
        <v>0.91000000000000014</v>
      </c>
      <c r="L56" s="41"/>
      <c r="M56" s="41"/>
      <c r="N56" s="46"/>
      <c r="O56" s="10">
        <f t="shared" si="43"/>
        <v>0.91000000000000014</v>
      </c>
      <c r="P56" s="10">
        <f t="shared" si="47"/>
        <v>0</v>
      </c>
      <c r="Q56" s="10"/>
      <c r="R56" s="10"/>
      <c r="S56" s="14"/>
      <c r="T56" s="10"/>
      <c r="U56" s="10">
        <v>0.91000000000000014</v>
      </c>
      <c r="V56" s="10">
        <v>0.91000000000000014</v>
      </c>
      <c r="W56" s="10">
        <v>0</v>
      </c>
      <c r="X56" s="10">
        <v>0</v>
      </c>
      <c r="Y56" s="41">
        <v>0</v>
      </c>
      <c r="Z56" s="3">
        <v>0</v>
      </c>
      <c r="AA56" s="10"/>
      <c r="AB56" s="10"/>
      <c r="AC56" s="10">
        <f>H56</f>
        <v>0.91000000000000014</v>
      </c>
      <c r="AD56" s="10"/>
      <c r="AE56" s="10"/>
      <c r="AF56" s="10"/>
      <c r="AG56" s="10"/>
      <c r="AH56" s="10"/>
      <c r="AI56" s="3">
        <v>0.91039999999999999</v>
      </c>
      <c r="AJ56" s="3"/>
      <c r="AK56" s="12"/>
      <c r="AL56" s="22"/>
    </row>
    <row r="57" spans="1:38" ht="30" x14ac:dyDescent="0.25">
      <c r="A57" s="35" t="s">
        <v>52</v>
      </c>
      <c r="B57" s="42" t="s">
        <v>234</v>
      </c>
      <c r="C57" s="43" t="s">
        <v>188</v>
      </c>
      <c r="D57" s="43"/>
      <c r="E57" s="43">
        <v>2020</v>
      </c>
      <c r="F57" s="43">
        <v>2020</v>
      </c>
      <c r="G57" s="51"/>
      <c r="H57" s="14">
        <v>0.29499999999999998</v>
      </c>
      <c r="I57" s="46"/>
      <c r="J57" s="14"/>
      <c r="K57" s="10">
        <f t="shared" si="38"/>
        <v>0.29499999999999998</v>
      </c>
      <c r="L57" s="41"/>
      <c r="M57" s="41"/>
      <c r="N57" s="46"/>
      <c r="O57" s="10">
        <f t="shared" si="43"/>
        <v>0.29499999999999998</v>
      </c>
      <c r="P57" s="10">
        <f t="shared" si="47"/>
        <v>0</v>
      </c>
      <c r="Q57" s="10"/>
      <c r="R57" s="10"/>
      <c r="S57" s="14"/>
      <c r="T57" s="10"/>
      <c r="U57" s="10">
        <v>0.29499999999999998</v>
      </c>
      <c r="V57" s="10">
        <v>0.29499999999999998</v>
      </c>
      <c r="W57" s="10">
        <v>0</v>
      </c>
      <c r="X57" s="10">
        <v>0</v>
      </c>
      <c r="Y57" s="41">
        <v>0</v>
      </c>
      <c r="Z57" s="3">
        <v>0</v>
      </c>
      <c r="AA57" s="10"/>
      <c r="AB57" s="10"/>
      <c r="AC57" s="10">
        <f>H57</f>
        <v>0.29499999999999998</v>
      </c>
      <c r="AD57" s="10"/>
      <c r="AE57" s="10"/>
      <c r="AF57" s="10"/>
      <c r="AG57" s="10"/>
      <c r="AH57" s="10"/>
      <c r="AI57" s="3">
        <f t="shared" si="41"/>
        <v>0.29499999999999998</v>
      </c>
      <c r="AJ57" s="3"/>
      <c r="AK57" s="12"/>
      <c r="AL57" s="22"/>
    </row>
    <row r="58" spans="1:38" ht="30" x14ac:dyDescent="0.25">
      <c r="A58" s="35" t="s">
        <v>52</v>
      </c>
      <c r="B58" s="42" t="s">
        <v>235</v>
      </c>
      <c r="C58" s="43" t="s">
        <v>189</v>
      </c>
      <c r="D58" s="43"/>
      <c r="E58" s="43">
        <v>2020</v>
      </c>
      <c r="F58" s="43">
        <v>2020</v>
      </c>
      <c r="G58" s="51"/>
      <c r="H58" s="14">
        <v>0.60666666666666669</v>
      </c>
      <c r="I58" s="46"/>
      <c r="J58" s="14"/>
      <c r="K58" s="10">
        <f t="shared" si="38"/>
        <v>0.60666666666666669</v>
      </c>
      <c r="L58" s="41"/>
      <c r="M58" s="41"/>
      <c r="N58" s="46"/>
      <c r="O58" s="10">
        <f t="shared" si="43"/>
        <v>0.60666666666666669</v>
      </c>
      <c r="P58" s="10">
        <f t="shared" si="47"/>
        <v>0</v>
      </c>
      <c r="Q58" s="10"/>
      <c r="R58" s="10"/>
      <c r="S58" s="14"/>
      <c r="T58" s="10"/>
      <c r="U58" s="10">
        <v>0.60666666666666669</v>
      </c>
      <c r="V58" s="10">
        <v>0.60666666666666669</v>
      </c>
      <c r="W58" s="10">
        <v>0</v>
      </c>
      <c r="X58" s="10">
        <v>0</v>
      </c>
      <c r="Y58" s="41">
        <v>0</v>
      </c>
      <c r="Z58" s="3">
        <v>0</v>
      </c>
      <c r="AA58" s="10"/>
      <c r="AB58" s="10"/>
      <c r="AC58" s="10">
        <f>H58</f>
        <v>0.60666666666666669</v>
      </c>
      <c r="AD58" s="10"/>
      <c r="AE58" s="10"/>
      <c r="AF58" s="10"/>
      <c r="AG58" s="10"/>
      <c r="AH58" s="39"/>
      <c r="AI58" s="3">
        <f t="shared" si="41"/>
        <v>0.60666666666666669</v>
      </c>
      <c r="AJ58" s="3"/>
      <c r="AK58" s="12"/>
      <c r="AL58" s="22"/>
    </row>
    <row r="59" spans="1:38" x14ac:dyDescent="0.25">
      <c r="A59" s="35" t="s">
        <v>52</v>
      </c>
      <c r="B59" s="42" t="s">
        <v>236</v>
      </c>
      <c r="C59" s="43" t="s">
        <v>190</v>
      </c>
      <c r="D59" s="43"/>
      <c r="E59" s="43">
        <v>2020</v>
      </c>
      <c r="F59" s="43">
        <v>2020</v>
      </c>
      <c r="G59" s="51"/>
      <c r="H59" s="14">
        <v>0.19666666666666666</v>
      </c>
      <c r="I59" s="46"/>
      <c r="J59" s="14"/>
      <c r="K59" s="10">
        <f t="shared" si="38"/>
        <v>0.19666666666666666</v>
      </c>
      <c r="L59" s="41"/>
      <c r="M59" s="41"/>
      <c r="N59" s="46"/>
      <c r="O59" s="10">
        <f t="shared" si="43"/>
        <v>0.19666666666666666</v>
      </c>
      <c r="P59" s="10">
        <f t="shared" si="47"/>
        <v>0</v>
      </c>
      <c r="Q59" s="10"/>
      <c r="R59" s="10"/>
      <c r="S59" s="14"/>
      <c r="T59" s="10"/>
      <c r="U59" s="10">
        <v>0.19666666666666666</v>
      </c>
      <c r="V59" s="10">
        <v>0.19666666666666666</v>
      </c>
      <c r="W59" s="10">
        <v>0</v>
      </c>
      <c r="X59" s="10">
        <v>0</v>
      </c>
      <c r="Y59" s="41">
        <v>0</v>
      </c>
      <c r="Z59" s="3">
        <v>0</v>
      </c>
      <c r="AA59" s="10"/>
      <c r="AB59" s="10"/>
      <c r="AC59" s="10">
        <f>H59</f>
        <v>0.19666666666666666</v>
      </c>
      <c r="AD59" s="10"/>
      <c r="AE59" s="10"/>
      <c r="AF59" s="10"/>
      <c r="AG59" s="10"/>
      <c r="AH59" s="39"/>
      <c r="AI59" s="3">
        <f t="shared" si="41"/>
        <v>0.19666666666666666</v>
      </c>
      <c r="AJ59" s="3"/>
      <c r="AK59" s="12"/>
      <c r="AL59" s="22"/>
    </row>
    <row r="60" spans="1:38" ht="30" x14ac:dyDescent="0.25">
      <c r="A60" s="35" t="s">
        <v>52</v>
      </c>
      <c r="B60" s="42" t="s">
        <v>237</v>
      </c>
      <c r="C60" s="43" t="s">
        <v>191</v>
      </c>
      <c r="D60" s="43"/>
      <c r="E60" s="43">
        <v>2021</v>
      </c>
      <c r="F60" s="43">
        <v>2021</v>
      </c>
      <c r="G60" s="51"/>
      <c r="H60" s="14">
        <v>1.2133333333333334</v>
      </c>
      <c r="I60" s="46"/>
      <c r="J60" s="14"/>
      <c r="K60" s="10">
        <f t="shared" si="38"/>
        <v>1.2133333333333334</v>
      </c>
      <c r="L60" s="41"/>
      <c r="M60" s="41"/>
      <c r="N60" s="46"/>
      <c r="O60" s="10">
        <f t="shared" si="43"/>
        <v>1.2133333333333334</v>
      </c>
      <c r="P60" s="10"/>
      <c r="Q60" s="10"/>
      <c r="R60" s="10"/>
      <c r="S60" s="14"/>
      <c r="T60" s="10"/>
      <c r="U60" s="10">
        <v>1.2133333333333334</v>
      </c>
      <c r="V60" s="10">
        <v>1.2133333333333334</v>
      </c>
      <c r="W60" s="10">
        <v>0</v>
      </c>
      <c r="X60" s="10">
        <v>0</v>
      </c>
      <c r="Y60" s="41">
        <v>0</v>
      </c>
      <c r="Z60" s="3">
        <v>0</v>
      </c>
      <c r="AA60" s="10"/>
      <c r="AB60" s="10"/>
      <c r="AC60" s="10"/>
      <c r="AD60" s="10"/>
      <c r="AE60" s="10">
        <f t="shared" ref="AE60:AE64" si="49">H60</f>
        <v>1.2133333333333334</v>
      </c>
      <c r="AF60" s="10"/>
      <c r="AG60" s="10"/>
      <c r="AH60" s="10"/>
      <c r="AI60" s="3">
        <f t="shared" si="41"/>
        <v>1.2133333333333334</v>
      </c>
      <c r="AJ60" s="3"/>
      <c r="AK60" s="12"/>
      <c r="AL60" s="22"/>
    </row>
    <row r="61" spans="1:38" x14ac:dyDescent="0.25">
      <c r="A61" s="35" t="s">
        <v>52</v>
      </c>
      <c r="B61" s="42" t="s">
        <v>238</v>
      </c>
      <c r="C61" s="43" t="s">
        <v>192</v>
      </c>
      <c r="D61" s="43"/>
      <c r="E61" s="43">
        <v>2021</v>
      </c>
      <c r="F61" s="43">
        <v>2021</v>
      </c>
      <c r="G61" s="51"/>
      <c r="H61" s="14">
        <v>0.39333333333333331</v>
      </c>
      <c r="I61" s="46"/>
      <c r="J61" s="14"/>
      <c r="K61" s="10">
        <f t="shared" si="38"/>
        <v>0.39333333333333331</v>
      </c>
      <c r="L61" s="41"/>
      <c r="M61" s="41"/>
      <c r="N61" s="46"/>
      <c r="O61" s="10">
        <f t="shared" si="43"/>
        <v>0.39333333333333331</v>
      </c>
      <c r="P61" s="10">
        <f t="shared" si="47"/>
        <v>0</v>
      </c>
      <c r="Q61" s="10"/>
      <c r="R61" s="10"/>
      <c r="S61" s="14"/>
      <c r="T61" s="10"/>
      <c r="U61" s="10">
        <v>0.39333333333333331</v>
      </c>
      <c r="V61" s="10">
        <v>0.39333333333333331</v>
      </c>
      <c r="W61" s="10">
        <v>0</v>
      </c>
      <c r="X61" s="10">
        <v>0</v>
      </c>
      <c r="Y61" s="41">
        <v>0</v>
      </c>
      <c r="Z61" s="3">
        <v>0</v>
      </c>
      <c r="AA61" s="10"/>
      <c r="AB61" s="10"/>
      <c r="AC61" s="10"/>
      <c r="AD61" s="10"/>
      <c r="AE61" s="10">
        <f t="shared" si="49"/>
        <v>0.39333333333333331</v>
      </c>
      <c r="AF61" s="10"/>
      <c r="AG61" s="10"/>
      <c r="AH61" s="10"/>
      <c r="AI61" s="3">
        <f t="shared" si="41"/>
        <v>0.39333333333333331</v>
      </c>
      <c r="AJ61" s="3"/>
      <c r="AK61" s="12"/>
      <c r="AL61" s="22"/>
    </row>
    <row r="62" spans="1:38" ht="30" x14ac:dyDescent="0.25">
      <c r="A62" s="35" t="s">
        <v>52</v>
      </c>
      <c r="B62" s="42" t="s">
        <v>239</v>
      </c>
      <c r="C62" s="43" t="s">
        <v>193</v>
      </c>
      <c r="D62" s="43"/>
      <c r="E62" s="43">
        <v>2021</v>
      </c>
      <c r="F62" s="43">
        <v>2021</v>
      </c>
      <c r="G62" s="51"/>
      <c r="H62" s="14">
        <v>0.20333333333333334</v>
      </c>
      <c r="I62" s="46"/>
      <c r="J62" s="14"/>
      <c r="K62" s="10">
        <f t="shared" si="38"/>
        <v>0.20333333333333334</v>
      </c>
      <c r="L62" s="41"/>
      <c r="M62" s="41"/>
      <c r="N62" s="46"/>
      <c r="O62" s="10">
        <f t="shared" si="43"/>
        <v>0.20333333333333334</v>
      </c>
      <c r="P62" s="10">
        <f t="shared" si="47"/>
        <v>0</v>
      </c>
      <c r="Q62" s="10"/>
      <c r="R62" s="10"/>
      <c r="S62" s="14"/>
      <c r="T62" s="10"/>
      <c r="U62" s="10">
        <v>0.20333333333333334</v>
      </c>
      <c r="V62" s="10">
        <v>0.20333333333333334</v>
      </c>
      <c r="W62" s="10">
        <v>0</v>
      </c>
      <c r="X62" s="10">
        <v>0</v>
      </c>
      <c r="Y62" s="41">
        <v>0</v>
      </c>
      <c r="Z62" s="3">
        <v>0</v>
      </c>
      <c r="AA62" s="10"/>
      <c r="AB62" s="10"/>
      <c r="AC62" s="10"/>
      <c r="AD62" s="10"/>
      <c r="AE62" s="10">
        <f t="shared" si="49"/>
        <v>0.20333333333333334</v>
      </c>
      <c r="AF62" s="10"/>
      <c r="AG62" s="10"/>
      <c r="AH62" s="10"/>
      <c r="AI62" s="3">
        <f t="shared" si="41"/>
        <v>0.20333333333333334</v>
      </c>
      <c r="AJ62" s="3"/>
      <c r="AK62" s="12"/>
      <c r="AL62" s="22"/>
    </row>
    <row r="63" spans="1:38" ht="30" x14ac:dyDescent="0.25">
      <c r="A63" s="17" t="s">
        <v>52</v>
      </c>
      <c r="B63" s="42" t="s">
        <v>240</v>
      </c>
      <c r="C63" s="43" t="s">
        <v>194</v>
      </c>
      <c r="D63" s="43"/>
      <c r="E63" s="43">
        <v>2021</v>
      </c>
      <c r="F63" s="43">
        <v>2021</v>
      </c>
      <c r="G63" s="51"/>
      <c r="H63" s="14">
        <v>0.19666666666666666</v>
      </c>
      <c r="I63" s="46"/>
      <c r="J63" s="14"/>
      <c r="K63" s="10">
        <f t="shared" si="38"/>
        <v>0.19666666666666666</v>
      </c>
      <c r="L63" s="41"/>
      <c r="M63" s="41"/>
      <c r="N63" s="46"/>
      <c r="O63" s="10">
        <f t="shared" si="43"/>
        <v>0.19666666666666666</v>
      </c>
      <c r="P63" s="10"/>
      <c r="Q63" s="10"/>
      <c r="R63" s="10"/>
      <c r="S63" s="14"/>
      <c r="T63" s="10"/>
      <c r="U63" s="10">
        <v>0.19666666666666666</v>
      </c>
      <c r="V63" s="10">
        <v>0.19666666666666666</v>
      </c>
      <c r="W63" s="10">
        <v>0</v>
      </c>
      <c r="X63" s="10">
        <v>0</v>
      </c>
      <c r="Y63" s="41">
        <v>0</v>
      </c>
      <c r="Z63" s="3">
        <v>0</v>
      </c>
      <c r="AA63" s="10"/>
      <c r="AB63" s="10"/>
      <c r="AC63" s="10"/>
      <c r="AD63" s="10"/>
      <c r="AE63" s="10">
        <f t="shared" si="49"/>
        <v>0.19666666666666666</v>
      </c>
      <c r="AF63" s="10"/>
      <c r="AG63" s="10"/>
      <c r="AH63" s="10"/>
      <c r="AI63" s="3">
        <f t="shared" si="41"/>
        <v>0.19666666666666666</v>
      </c>
      <c r="AJ63" s="3"/>
      <c r="AK63" s="12"/>
    </row>
    <row r="64" spans="1:38" ht="30" x14ac:dyDescent="0.25">
      <c r="A64" s="17" t="s">
        <v>52</v>
      </c>
      <c r="B64" s="42" t="s">
        <v>241</v>
      </c>
      <c r="C64" s="43" t="s">
        <v>195</v>
      </c>
      <c r="D64" s="43"/>
      <c r="E64" s="43">
        <v>2021</v>
      </c>
      <c r="F64" s="43">
        <v>2021</v>
      </c>
      <c r="G64" s="51"/>
      <c r="H64" s="14">
        <v>0.40416666666666667</v>
      </c>
      <c r="I64" s="46"/>
      <c r="J64" s="14"/>
      <c r="K64" s="10">
        <f t="shared" si="38"/>
        <v>0.40416666666666667</v>
      </c>
      <c r="L64" s="41"/>
      <c r="M64" s="41"/>
      <c r="N64" s="46"/>
      <c r="O64" s="10">
        <f t="shared" si="43"/>
        <v>0.40416666666666667</v>
      </c>
      <c r="P64" s="10"/>
      <c r="Q64" s="10"/>
      <c r="R64" s="10"/>
      <c r="S64" s="14"/>
      <c r="T64" s="10"/>
      <c r="U64" s="10">
        <v>0.40416666666666667</v>
      </c>
      <c r="V64" s="10">
        <v>0.40416666666666667</v>
      </c>
      <c r="W64" s="10">
        <v>0</v>
      </c>
      <c r="X64" s="10">
        <v>0</v>
      </c>
      <c r="Y64" s="41">
        <v>0</v>
      </c>
      <c r="Z64" s="3">
        <v>0</v>
      </c>
      <c r="AA64" s="10"/>
      <c r="AB64" s="10"/>
      <c r="AC64" s="10"/>
      <c r="AD64" s="10"/>
      <c r="AE64" s="10">
        <f t="shared" si="49"/>
        <v>0.40416666666666667</v>
      </c>
      <c r="AF64" s="10"/>
      <c r="AG64" s="10"/>
      <c r="AH64" s="10"/>
      <c r="AI64" s="3">
        <f t="shared" si="41"/>
        <v>0.40416666666666667</v>
      </c>
      <c r="AJ64" s="3"/>
      <c r="AK64" s="12"/>
    </row>
    <row r="65" spans="1:37" ht="30" x14ac:dyDescent="0.25">
      <c r="A65" s="17" t="s">
        <v>52</v>
      </c>
      <c r="B65" s="42" t="s">
        <v>242</v>
      </c>
      <c r="C65" s="43" t="s">
        <v>196</v>
      </c>
      <c r="D65" s="43"/>
      <c r="E65" s="43">
        <v>2022</v>
      </c>
      <c r="F65" s="43">
        <v>2022</v>
      </c>
      <c r="G65" s="51"/>
      <c r="H65" s="14">
        <v>0.505</v>
      </c>
      <c r="I65" s="46"/>
      <c r="J65" s="14"/>
      <c r="K65" s="10">
        <f t="shared" si="38"/>
        <v>0.505</v>
      </c>
      <c r="L65" s="10"/>
      <c r="M65" s="10"/>
      <c r="N65" s="10"/>
      <c r="O65" s="10">
        <f t="shared" si="43"/>
        <v>0.505</v>
      </c>
      <c r="P65" s="10">
        <f t="shared" ref="P65:P69" si="50">Q65+R65+S65+T65</f>
        <v>0</v>
      </c>
      <c r="Q65" s="10"/>
      <c r="R65" s="10"/>
      <c r="S65" s="10"/>
      <c r="T65" s="10"/>
      <c r="U65" s="10">
        <v>0.505</v>
      </c>
      <c r="V65" s="10">
        <v>0.505</v>
      </c>
      <c r="W65" s="10">
        <v>0</v>
      </c>
      <c r="X65" s="10">
        <v>0</v>
      </c>
      <c r="Y65" s="41">
        <v>0</v>
      </c>
      <c r="Z65" s="3">
        <v>0</v>
      </c>
      <c r="AA65" s="10"/>
      <c r="AB65" s="10"/>
      <c r="AC65" s="10"/>
      <c r="AD65" s="10"/>
      <c r="AE65" s="10"/>
      <c r="AF65" s="10"/>
      <c r="AG65" s="10">
        <f t="shared" ref="AG65:AG69" si="51">H65</f>
        <v>0.505</v>
      </c>
      <c r="AH65" s="10"/>
      <c r="AI65" s="3">
        <f t="shared" si="41"/>
        <v>0.505</v>
      </c>
      <c r="AJ65" s="3"/>
      <c r="AK65" s="12"/>
    </row>
    <row r="66" spans="1:37" ht="30" x14ac:dyDescent="0.25">
      <c r="A66" s="17" t="s">
        <v>52</v>
      </c>
      <c r="B66" s="42" t="s">
        <v>243</v>
      </c>
      <c r="C66" s="43" t="s">
        <v>197</v>
      </c>
      <c r="D66" s="43"/>
      <c r="E66" s="43">
        <v>2022</v>
      </c>
      <c r="F66" s="43">
        <v>2022</v>
      </c>
      <c r="G66" s="51"/>
      <c r="H66" s="14">
        <v>0.20333333333333334</v>
      </c>
      <c r="I66" s="46"/>
      <c r="J66" s="14"/>
      <c r="K66" s="10">
        <f t="shared" si="38"/>
        <v>0.20333333333333334</v>
      </c>
      <c r="L66" s="10"/>
      <c r="M66" s="10"/>
      <c r="N66" s="10"/>
      <c r="O66" s="10">
        <f t="shared" si="43"/>
        <v>0.20333333333333334</v>
      </c>
      <c r="P66" s="10">
        <f t="shared" si="50"/>
        <v>0</v>
      </c>
      <c r="Q66" s="10"/>
      <c r="R66" s="10"/>
      <c r="S66" s="10"/>
      <c r="T66" s="10"/>
      <c r="U66" s="10">
        <v>0.20333333333333334</v>
      </c>
      <c r="V66" s="10">
        <v>0.20333333333333334</v>
      </c>
      <c r="W66" s="10">
        <v>0</v>
      </c>
      <c r="X66" s="10">
        <v>0</v>
      </c>
      <c r="Y66" s="41">
        <v>0</v>
      </c>
      <c r="Z66" s="3">
        <v>0</v>
      </c>
      <c r="AA66" s="10"/>
      <c r="AB66" s="10"/>
      <c r="AC66" s="10"/>
      <c r="AD66" s="10"/>
      <c r="AE66" s="10"/>
      <c r="AF66" s="10"/>
      <c r="AG66" s="10">
        <f t="shared" si="51"/>
        <v>0.20333333333333334</v>
      </c>
      <c r="AH66" s="10"/>
      <c r="AI66" s="3">
        <f t="shared" si="41"/>
        <v>0.20333333333333334</v>
      </c>
      <c r="AJ66" s="3"/>
      <c r="AK66" s="12"/>
    </row>
    <row r="67" spans="1:37" ht="30" x14ac:dyDescent="0.25">
      <c r="A67" s="17" t="s">
        <v>52</v>
      </c>
      <c r="B67" s="42" t="s">
        <v>244</v>
      </c>
      <c r="C67" s="43" t="s">
        <v>198</v>
      </c>
      <c r="D67" s="43"/>
      <c r="E67" s="43">
        <v>2022</v>
      </c>
      <c r="F67" s="43">
        <v>2022</v>
      </c>
      <c r="G67" s="51"/>
      <c r="H67" s="14">
        <v>0.22916666666666669</v>
      </c>
      <c r="I67" s="46"/>
      <c r="J67" s="14"/>
      <c r="K67" s="10">
        <f t="shared" si="38"/>
        <v>0.22916666666666669</v>
      </c>
      <c r="L67" s="10"/>
      <c r="M67" s="10"/>
      <c r="N67" s="10"/>
      <c r="O67" s="10">
        <f t="shared" si="43"/>
        <v>0.22916666666666669</v>
      </c>
      <c r="P67" s="10">
        <f t="shared" si="50"/>
        <v>0</v>
      </c>
      <c r="Q67" s="10"/>
      <c r="R67" s="10"/>
      <c r="S67" s="10"/>
      <c r="T67" s="10"/>
      <c r="U67" s="10">
        <v>0.22916666666666669</v>
      </c>
      <c r="V67" s="10">
        <v>0.22916666666666669</v>
      </c>
      <c r="W67" s="10">
        <v>0</v>
      </c>
      <c r="X67" s="10">
        <v>0</v>
      </c>
      <c r="Y67" s="41">
        <v>0</v>
      </c>
      <c r="Z67" s="3">
        <v>0</v>
      </c>
      <c r="AA67" s="10"/>
      <c r="AB67" s="10"/>
      <c r="AC67" s="10"/>
      <c r="AD67" s="10"/>
      <c r="AE67" s="10"/>
      <c r="AF67" s="10"/>
      <c r="AG67" s="10">
        <f t="shared" si="51"/>
        <v>0.22916666666666669</v>
      </c>
      <c r="AH67" s="10"/>
      <c r="AI67" s="3">
        <f t="shared" si="41"/>
        <v>0.22916666666666669</v>
      </c>
      <c r="AJ67" s="3"/>
      <c r="AK67" s="12"/>
    </row>
    <row r="68" spans="1:37" ht="30" x14ac:dyDescent="0.25">
      <c r="A68" s="17" t="s">
        <v>52</v>
      </c>
      <c r="B68" s="42" t="s">
        <v>245</v>
      </c>
      <c r="C68" s="43" t="s">
        <v>199</v>
      </c>
      <c r="D68" s="43"/>
      <c r="E68" s="43">
        <v>2022</v>
      </c>
      <c r="F68" s="43">
        <v>2022</v>
      </c>
      <c r="G68" s="51"/>
      <c r="H68" s="14">
        <v>1.3141666666666667</v>
      </c>
      <c r="I68" s="46"/>
      <c r="J68" s="14"/>
      <c r="K68" s="10">
        <f t="shared" si="38"/>
        <v>1.3141666666666667</v>
      </c>
      <c r="L68" s="10"/>
      <c r="M68" s="10"/>
      <c r="N68" s="10"/>
      <c r="O68" s="10">
        <f t="shared" si="43"/>
        <v>1.3141666666666667</v>
      </c>
      <c r="P68" s="10">
        <f t="shared" si="50"/>
        <v>0</v>
      </c>
      <c r="Q68" s="10"/>
      <c r="R68" s="10"/>
      <c r="S68" s="10"/>
      <c r="T68" s="10"/>
      <c r="U68" s="10">
        <v>1.3141666666666667</v>
      </c>
      <c r="V68" s="10">
        <v>1.3141666666666667</v>
      </c>
      <c r="W68" s="10">
        <v>0</v>
      </c>
      <c r="X68" s="10">
        <v>0</v>
      </c>
      <c r="Y68" s="41">
        <v>0</v>
      </c>
      <c r="Z68" s="3">
        <v>0</v>
      </c>
      <c r="AA68" s="10"/>
      <c r="AB68" s="10"/>
      <c r="AC68" s="10"/>
      <c r="AD68" s="10"/>
      <c r="AE68" s="10"/>
      <c r="AF68" s="10"/>
      <c r="AG68" s="10">
        <f t="shared" si="51"/>
        <v>1.3141666666666667</v>
      </c>
      <c r="AH68" s="10"/>
      <c r="AI68" s="3">
        <f t="shared" si="41"/>
        <v>1.3141666666666667</v>
      </c>
      <c r="AJ68" s="3"/>
      <c r="AK68" s="12"/>
    </row>
    <row r="69" spans="1:37" x14ac:dyDescent="0.25">
      <c r="A69" s="17" t="s">
        <v>52</v>
      </c>
      <c r="B69" s="42" t="s">
        <v>246</v>
      </c>
      <c r="C69" s="43" t="s">
        <v>200</v>
      </c>
      <c r="D69" s="43"/>
      <c r="E69" s="43">
        <v>2022</v>
      </c>
      <c r="F69" s="43">
        <v>2022</v>
      </c>
      <c r="G69" s="51"/>
      <c r="H69" s="14">
        <v>0.42583333333333334</v>
      </c>
      <c r="I69" s="46"/>
      <c r="J69" s="14"/>
      <c r="K69" s="10">
        <f t="shared" si="38"/>
        <v>0.42583333333333334</v>
      </c>
      <c r="L69" s="10"/>
      <c r="M69" s="10"/>
      <c r="N69" s="10"/>
      <c r="O69" s="10">
        <f t="shared" si="43"/>
        <v>0.42583333333333334</v>
      </c>
      <c r="P69" s="10">
        <f t="shared" si="50"/>
        <v>0</v>
      </c>
      <c r="Q69" s="10"/>
      <c r="R69" s="10"/>
      <c r="S69" s="10"/>
      <c r="T69" s="10"/>
      <c r="U69" s="10">
        <v>0.42583333333333334</v>
      </c>
      <c r="V69" s="10">
        <v>0.42583333333333334</v>
      </c>
      <c r="W69" s="10">
        <v>0</v>
      </c>
      <c r="X69" s="10">
        <v>0</v>
      </c>
      <c r="Y69" s="41">
        <v>0</v>
      </c>
      <c r="Z69" s="3">
        <v>0</v>
      </c>
      <c r="AA69" s="10"/>
      <c r="AB69" s="10"/>
      <c r="AC69" s="10"/>
      <c r="AD69" s="10"/>
      <c r="AE69" s="10"/>
      <c r="AF69" s="10"/>
      <c r="AG69" s="10">
        <f t="shared" si="51"/>
        <v>0.42583333333333334</v>
      </c>
      <c r="AH69" s="10"/>
      <c r="AI69" s="3">
        <f t="shared" si="41"/>
        <v>0.42583333333333334</v>
      </c>
      <c r="AJ69" s="3"/>
      <c r="AK69" s="12"/>
    </row>
    <row r="70" spans="1:37" ht="30" x14ac:dyDescent="0.25">
      <c r="A70" s="5" t="s">
        <v>54</v>
      </c>
      <c r="B70" s="6" t="s">
        <v>55</v>
      </c>
      <c r="C70" s="11" t="s">
        <v>9</v>
      </c>
      <c r="D70" s="11"/>
      <c r="E70" s="11"/>
      <c r="F70" s="11"/>
      <c r="G70" s="11"/>
      <c r="H70" s="2">
        <f>H71+H88</f>
        <v>115.36205000000001</v>
      </c>
      <c r="I70" s="2">
        <f t="shared" ref="I70:AJ70" si="52">I71+I88</f>
        <v>0</v>
      </c>
      <c r="J70" s="2">
        <f t="shared" si="52"/>
        <v>0</v>
      </c>
      <c r="K70" s="2">
        <f t="shared" si="52"/>
        <v>115.36205000000001</v>
      </c>
      <c r="L70" s="2">
        <f t="shared" si="52"/>
        <v>4.7553923333333339</v>
      </c>
      <c r="M70" s="2">
        <f t="shared" si="52"/>
        <v>110.60467733333334</v>
      </c>
      <c r="N70" s="2">
        <f t="shared" si="52"/>
        <v>0</v>
      </c>
      <c r="O70" s="2">
        <f t="shared" si="52"/>
        <v>0</v>
      </c>
      <c r="P70" s="2">
        <f t="shared" si="52"/>
        <v>0</v>
      </c>
      <c r="Q70" s="2">
        <f t="shared" si="52"/>
        <v>0</v>
      </c>
      <c r="R70" s="2">
        <f t="shared" si="52"/>
        <v>0</v>
      </c>
      <c r="S70" s="2">
        <f t="shared" si="52"/>
        <v>0</v>
      </c>
      <c r="T70" s="2">
        <f t="shared" si="52"/>
        <v>0</v>
      </c>
      <c r="U70" s="2">
        <f t="shared" si="52"/>
        <v>115.36205000000001</v>
      </c>
      <c r="V70" s="2">
        <f t="shared" si="52"/>
        <v>115.36205000000001</v>
      </c>
      <c r="W70" s="2">
        <f t="shared" si="52"/>
        <v>0</v>
      </c>
      <c r="X70" s="2">
        <f t="shared" si="52"/>
        <v>0</v>
      </c>
      <c r="Y70" s="2">
        <f t="shared" si="52"/>
        <v>0</v>
      </c>
      <c r="Z70" s="2">
        <f t="shared" si="52"/>
        <v>0</v>
      </c>
      <c r="AA70" s="2">
        <f t="shared" si="52"/>
        <v>0</v>
      </c>
      <c r="AB70" s="2">
        <f t="shared" si="52"/>
        <v>0</v>
      </c>
      <c r="AC70" s="2">
        <f t="shared" si="52"/>
        <v>21.93941666666667</v>
      </c>
      <c r="AD70" s="2">
        <f t="shared" si="52"/>
        <v>0</v>
      </c>
      <c r="AE70" s="2">
        <f t="shared" si="52"/>
        <v>25.631666666666668</v>
      </c>
      <c r="AF70" s="2">
        <f t="shared" si="52"/>
        <v>0</v>
      </c>
      <c r="AG70" s="2">
        <f t="shared" si="52"/>
        <v>67.790966666666677</v>
      </c>
      <c r="AH70" s="2">
        <f t="shared" si="52"/>
        <v>0</v>
      </c>
      <c r="AI70" s="2">
        <f t="shared" si="52"/>
        <v>115.36205000000001</v>
      </c>
      <c r="AJ70" s="2">
        <f t="shared" si="52"/>
        <v>0</v>
      </c>
      <c r="AK70" s="40"/>
    </row>
    <row r="71" spans="1:37" x14ac:dyDescent="0.25">
      <c r="A71" s="5" t="s">
        <v>56</v>
      </c>
      <c r="B71" s="6" t="s">
        <v>57</v>
      </c>
      <c r="C71" s="11" t="s">
        <v>9</v>
      </c>
      <c r="D71" s="11"/>
      <c r="E71" s="11"/>
      <c r="F71" s="11"/>
      <c r="G71" s="11"/>
      <c r="H71" s="2">
        <f>SUM(H72:H87)</f>
        <v>115.36205000000001</v>
      </c>
      <c r="I71" s="2">
        <f t="shared" ref="I71:AJ71" si="53">SUM(I72:I87)</f>
        <v>0</v>
      </c>
      <c r="J71" s="2">
        <f t="shared" si="53"/>
        <v>0</v>
      </c>
      <c r="K71" s="2">
        <f t="shared" si="53"/>
        <v>115.36205000000001</v>
      </c>
      <c r="L71" s="2">
        <f t="shared" si="53"/>
        <v>4.7553923333333339</v>
      </c>
      <c r="M71" s="2">
        <f t="shared" si="53"/>
        <v>110.60467733333334</v>
      </c>
      <c r="N71" s="2">
        <f t="shared" si="53"/>
        <v>0</v>
      </c>
      <c r="O71" s="2">
        <f t="shared" si="53"/>
        <v>0</v>
      </c>
      <c r="P71" s="2">
        <f t="shared" si="53"/>
        <v>0</v>
      </c>
      <c r="Q71" s="2">
        <f t="shared" si="53"/>
        <v>0</v>
      </c>
      <c r="R71" s="2">
        <f t="shared" si="53"/>
        <v>0</v>
      </c>
      <c r="S71" s="2">
        <f t="shared" si="53"/>
        <v>0</v>
      </c>
      <c r="T71" s="2">
        <f t="shared" si="53"/>
        <v>0</v>
      </c>
      <c r="U71" s="2">
        <f t="shared" si="53"/>
        <v>115.36205000000001</v>
      </c>
      <c r="V71" s="2">
        <f t="shared" si="53"/>
        <v>115.36205000000001</v>
      </c>
      <c r="W71" s="2">
        <f t="shared" si="53"/>
        <v>0</v>
      </c>
      <c r="X71" s="2">
        <f t="shared" si="53"/>
        <v>0</v>
      </c>
      <c r="Y71" s="2">
        <f t="shared" si="53"/>
        <v>0</v>
      </c>
      <c r="Z71" s="2">
        <f t="shared" si="53"/>
        <v>0</v>
      </c>
      <c r="AA71" s="2">
        <f t="shared" si="53"/>
        <v>0</v>
      </c>
      <c r="AB71" s="2">
        <f t="shared" si="53"/>
        <v>0</v>
      </c>
      <c r="AC71" s="2">
        <f>SUM(AC72:AC87)</f>
        <v>21.93941666666667</v>
      </c>
      <c r="AD71" s="2">
        <f t="shared" si="53"/>
        <v>0</v>
      </c>
      <c r="AE71" s="2">
        <f>SUM(AE72:AE87)</f>
        <v>25.631666666666668</v>
      </c>
      <c r="AF71" s="2">
        <f t="shared" si="53"/>
        <v>0</v>
      </c>
      <c r="AG71" s="2">
        <f t="shared" si="53"/>
        <v>67.790966666666677</v>
      </c>
      <c r="AH71" s="2">
        <f t="shared" si="53"/>
        <v>0</v>
      </c>
      <c r="AI71" s="2">
        <f t="shared" si="53"/>
        <v>115.36205000000001</v>
      </c>
      <c r="AJ71" s="2">
        <f t="shared" si="53"/>
        <v>0</v>
      </c>
      <c r="AK71" s="40"/>
    </row>
    <row r="72" spans="1:37" s="22" customFormat="1" x14ac:dyDescent="0.25">
      <c r="A72" s="35" t="s">
        <v>56</v>
      </c>
      <c r="B72" s="54" t="s">
        <v>150</v>
      </c>
      <c r="C72" s="35" t="s">
        <v>201</v>
      </c>
      <c r="D72" s="52" t="s">
        <v>170</v>
      </c>
      <c r="E72" s="52">
        <v>2020</v>
      </c>
      <c r="F72" s="52">
        <v>2020</v>
      </c>
      <c r="G72" s="52"/>
      <c r="H72" s="3">
        <v>10.014166666666666</v>
      </c>
      <c r="I72" s="3"/>
      <c r="J72" s="3"/>
      <c r="K72" s="3">
        <f>H72</f>
        <v>10.014166666666666</v>
      </c>
      <c r="L72" s="3"/>
      <c r="M72" s="3">
        <f>K72</f>
        <v>10.014166666666666</v>
      </c>
      <c r="N72" s="3"/>
      <c r="O72" s="3"/>
      <c r="P72" s="3"/>
      <c r="Q72" s="3"/>
      <c r="R72" s="3"/>
      <c r="S72" s="3"/>
      <c r="T72" s="3"/>
      <c r="U72" s="3">
        <f>K72</f>
        <v>10.014166666666666</v>
      </c>
      <c r="V72" s="3">
        <f>U72</f>
        <v>10.014166666666666</v>
      </c>
      <c r="W72" s="3"/>
      <c r="X72" s="3"/>
      <c r="Y72" s="3"/>
      <c r="Z72" s="3"/>
      <c r="AA72" s="3"/>
      <c r="AB72" s="3"/>
      <c r="AC72" s="3">
        <f>H72</f>
        <v>10.014166666666666</v>
      </c>
      <c r="AD72" s="3"/>
      <c r="AE72" s="3"/>
      <c r="AF72" s="3"/>
      <c r="AG72" s="3"/>
      <c r="AH72" s="3"/>
      <c r="AI72" s="3">
        <f>AC72+AE72+AG72</f>
        <v>10.014166666666666</v>
      </c>
      <c r="AJ72" s="3"/>
      <c r="AK72" s="12"/>
    </row>
    <row r="73" spans="1:37" s="22" customFormat="1" x14ac:dyDescent="0.25">
      <c r="A73" s="35" t="s">
        <v>56</v>
      </c>
      <c r="B73" s="54" t="s">
        <v>253</v>
      </c>
      <c r="C73" s="35" t="s">
        <v>202</v>
      </c>
      <c r="D73" s="63" t="s">
        <v>248</v>
      </c>
      <c r="E73" s="52">
        <v>2020</v>
      </c>
      <c r="F73" s="52">
        <v>2021</v>
      </c>
      <c r="G73" s="52"/>
      <c r="H73" s="3">
        <f>K73</f>
        <v>6.4612499999999997</v>
      </c>
      <c r="I73" s="3"/>
      <c r="J73" s="3"/>
      <c r="K73" s="3">
        <f>SUM(L73:O73)</f>
        <v>6.4612499999999997</v>
      </c>
      <c r="L73" s="3">
        <f>0.6855/1.2</f>
        <v>0.57125000000000004</v>
      </c>
      <c r="M73" s="3">
        <f>7.068/1.2</f>
        <v>5.89</v>
      </c>
      <c r="N73" s="3"/>
      <c r="O73" s="3"/>
      <c r="P73" s="3"/>
      <c r="Q73" s="3"/>
      <c r="R73" s="3"/>
      <c r="S73" s="3"/>
      <c r="T73" s="3"/>
      <c r="U73" s="3">
        <f t="shared" ref="U73:U87" si="54">K73</f>
        <v>6.4612499999999997</v>
      </c>
      <c r="V73" s="3">
        <f t="shared" ref="V73:V87" si="55">U73</f>
        <v>6.4612499999999997</v>
      </c>
      <c r="W73" s="3"/>
      <c r="X73" s="3"/>
      <c r="Y73" s="3"/>
      <c r="Z73" s="3"/>
      <c r="AA73" s="3"/>
      <c r="AB73" s="3"/>
      <c r="AC73" s="3">
        <f>H73</f>
        <v>6.4612499999999997</v>
      </c>
      <c r="AD73" s="3"/>
      <c r="AE73" s="3"/>
      <c r="AF73" s="3"/>
      <c r="AG73" s="3"/>
      <c r="AH73" s="3"/>
      <c r="AI73" s="3">
        <f t="shared" ref="AI73:AI85" si="56">AC73+AE73+AG73</f>
        <v>6.4612499999999997</v>
      </c>
      <c r="AJ73" s="3"/>
      <c r="AK73" s="12"/>
    </row>
    <row r="74" spans="1:37" s="22" customFormat="1" x14ac:dyDescent="0.25">
      <c r="A74" s="35" t="s">
        <v>56</v>
      </c>
      <c r="B74" s="54" t="s">
        <v>249</v>
      </c>
      <c r="C74" s="35" t="s">
        <v>203</v>
      </c>
      <c r="D74" s="63" t="s">
        <v>248</v>
      </c>
      <c r="E74" s="52">
        <v>2021</v>
      </c>
      <c r="F74" s="52">
        <v>2022</v>
      </c>
      <c r="G74" s="52"/>
      <c r="H74" s="3">
        <v>9.4050999999999991</v>
      </c>
      <c r="I74" s="3"/>
      <c r="J74" s="3"/>
      <c r="K74" s="3">
        <f>H74</f>
        <v>9.4050999999999991</v>
      </c>
      <c r="L74" s="3">
        <f>1.0260108/1.2</f>
        <v>0.85500899999999991</v>
      </c>
      <c r="M74" s="3">
        <f>10.2601128/1.2</f>
        <v>8.5500939999999996</v>
      </c>
      <c r="N74" s="3"/>
      <c r="O74" s="3"/>
      <c r="P74" s="3"/>
      <c r="Q74" s="3"/>
      <c r="R74" s="3"/>
      <c r="S74" s="3"/>
      <c r="T74" s="3"/>
      <c r="U74" s="3">
        <f t="shared" si="54"/>
        <v>9.4050999999999991</v>
      </c>
      <c r="V74" s="3">
        <f t="shared" si="55"/>
        <v>9.4050999999999991</v>
      </c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>
        <f>H74</f>
        <v>9.4050999999999991</v>
      </c>
      <c r="AH74" s="3"/>
      <c r="AI74" s="3">
        <f t="shared" si="56"/>
        <v>9.4050999999999991</v>
      </c>
      <c r="AJ74" s="3"/>
      <c r="AK74" s="12"/>
    </row>
    <row r="75" spans="1:37" s="22" customFormat="1" x14ac:dyDescent="0.25">
      <c r="A75" s="35" t="s">
        <v>56</v>
      </c>
      <c r="B75" s="54" t="s">
        <v>254</v>
      </c>
      <c r="C75" s="35" t="s">
        <v>204</v>
      </c>
      <c r="D75" s="63" t="s">
        <v>248</v>
      </c>
      <c r="E75" s="52">
        <v>2020</v>
      </c>
      <c r="F75" s="52">
        <v>2021</v>
      </c>
      <c r="G75" s="52"/>
      <c r="H75" s="3">
        <v>0.54800000000000004</v>
      </c>
      <c r="I75" s="3"/>
      <c r="J75" s="3"/>
      <c r="K75" s="3">
        <f t="shared" ref="K73:K87" si="57">H75</f>
        <v>0.54800000000000004</v>
      </c>
      <c r="L75" s="3">
        <f>0.02/1.2</f>
        <v>1.6666666666666666E-2</v>
      </c>
      <c r="M75" s="3">
        <f>0.637/1.2</f>
        <v>0.53083333333333338</v>
      </c>
      <c r="N75" s="3"/>
      <c r="O75" s="3"/>
      <c r="P75" s="3"/>
      <c r="Q75" s="3"/>
      <c r="R75" s="3"/>
      <c r="S75" s="3"/>
      <c r="T75" s="3"/>
      <c r="U75" s="3">
        <f t="shared" si="54"/>
        <v>0.54800000000000004</v>
      </c>
      <c r="V75" s="3">
        <f t="shared" si="55"/>
        <v>0.54800000000000004</v>
      </c>
      <c r="W75" s="3"/>
      <c r="X75" s="3"/>
      <c r="Y75" s="3"/>
      <c r="Z75" s="3"/>
      <c r="AA75" s="3"/>
      <c r="AB75" s="3"/>
      <c r="AC75" s="3">
        <f>H75</f>
        <v>0.54800000000000004</v>
      </c>
      <c r="AD75" s="3"/>
      <c r="AE75" s="3"/>
      <c r="AF75" s="3"/>
      <c r="AG75" s="3"/>
      <c r="AH75" s="3"/>
      <c r="AI75" s="3">
        <f t="shared" si="56"/>
        <v>0.54800000000000004</v>
      </c>
      <c r="AJ75" s="3"/>
      <c r="AK75" s="12"/>
    </row>
    <row r="76" spans="1:37" s="22" customFormat="1" x14ac:dyDescent="0.25">
      <c r="A76" s="35" t="s">
        <v>56</v>
      </c>
      <c r="B76" s="54" t="s">
        <v>151</v>
      </c>
      <c r="C76" s="35" t="s">
        <v>205</v>
      </c>
      <c r="D76" s="52" t="s">
        <v>248</v>
      </c>
      <c r="E76" s="52">
        <v>2020</v>
      </c>
      <c r="F76" s="52">
        <v>2021</v>
      </c>
      <c r="G76" s="52"/>
      <c r="H76" s="3">
        <v>3.6316666666666664</v>
      </c>
      <c r="I76" s="3"/>
      <c r="J76" s="3"/>
      <c r="K76" s="3">
        <f t="shared" si="57"/>
        <v>3.6316666666666664</v>
      </c>
      <c r="L76" s="3">
        <f>0.133/1.2</f>
        <v>0.11083333333333334</v>
      </c>
      <c r="M76" s="3">
        <f>4.225/1.2</f>
        <v>3.520833333333333</v>
      </c>
      <c r="N76" s="3"/>
      <c r="O76" s="3"/>
      <c r="P76" s="3"/>
      <c r="Q76" s="3"/>
      <c r="R76" s="3"/>
      <c r="S76" s="3"/>
      <c r="T76" s="3"/>
      <c r="U76" s="3">
        <f t="shared" si="54"/>
        <v>3.6316666666666664</v>
      </c>
      <c r="V76" s="3">
        <f t="shared" si="55"/>
        <v>3.6316666666666664</v>
      </c>
      <c r="W76" s="3"/>
      <c r="X76" s="3"/>
      <c r="Y76" s="3"/>
      <c r="Z76" s="3"/>
      <c r="AA76" s="3"/>
      <c r="AB76" s="3"/>
      <c r="AC76" s="3"/>
      <c r="AD76" s="3"/>
      <c r="AE76" s="3">
        <f>H76</f>
        <v>3.6316666666666664</v>
      </c>
      <c r="AF76" s="3"/>
      <c r="AG76" s="3"/>
      <c r="AH76" s="3"/>
      <c r="AI76" s="3">
        <f t="shared" si="56"/>
        <v>3.6316666666666664</v>
      </c>
      <c r="AJ76" s="3"/>
      <c r="AK76" s="12"/>
    </row>
    <row r="77" spans="1:37" s="22" customFormat="1" x14ac:dyDescent="0.25">
      <c r="A77" s="35" t="s">
        <v>56</v>
      </c>
      <c r="B77" s="54" t="s">
        <v>152</v>
      </c>
      <c r="C77" s="35" t="s">
        <v>206</v>
      </c>
      <c r="D77" s="63" t="s">
        <v>248</v>
      </c>
      <c r="E77" s="52">
        <v>2020</v>
      </c>
      <c r="F77" s="52">
        <v>2021</v>
      </c>
      <c r="G77" s="52"/>
      <c r="H77" s="3">
        <v>8.2249999999999996</v>
      </c>
      <c r="I77" s="3"/>
      <c r="J77" s="3"/>
      <c r="K77" s="3">
        <f t="shared" si="57"/>
        <v>8.2249999999999996</v>
      </c>
      <c r="L77" s="3">
        <f>0.3/1.2</f>
        <v>0.25</v>
      </c>
      <c r="M77" s="3">
        <f>9.57/1.2</f>
        <v>7.9750000000000005</v>
      </c>
      <c r="N77" s="3"/>
      <c r="O77" s="3"/>
      <c r="P77" s="3"/>
      <c r="Q77" s="3"/>
      <c r="R77" s="3"/>
      <c r="S77" s="3"/>
      <c r="T77" s="3"/>
      <c r="U77" s="3">
        <f t="shared" si="54"/>
        <v>8.2249999999999996</v>
      </c>
      <c r="V77" s="3">
        <f t="shared" si="55"/>
        <v>8.2249999999999996</v>
      </c>
      <c r="W77" s="3"/>
      <c r="X77" s="3"/>
      <c r="Y77" s="3"/>
      <c r="Z77" s="3"/>
      <c r="AA77" s="3"/>
      <c r="AB77" s="3"/>
      <c r="AC77" s="3"/>
      <c r="AD77" s="3"/>
      <c r="AE77" s="3">
        <f>H77</f>
        <v>8.2249999999999996</v>
      </c>
      <c r="AF77" s="3"/>
      <c r="AG77" s="3"/>
      <c r="AH77" s="3"/>
      <c r="AI77" s="3">
        <f t="shared" si="56"/>
        <v>8.2249999999999996</v>
      </c>
      <c r="AJ77" s="3"/>
      <c r="AK77" s="12"/>
    </row>
    <row r="78" spans="1:37" s="22" customFormat="1" x14ac:dyDescent="0.25">
      <c r="A78" s="35" t="s">
        <v>56</v>
      </c>
      <c r="B78" s="54" t="s">
        <v>255</v>
      </c>
      <c r="C78" s="35" t="s">
        <v>207</v>
      </c>
      <c r="D78" s="63" t="s">
        <v>248</v>
      </c>
      <c r="E78" s="52">
        <v>2020</v>
      </c>
      <c r="F78" s="52">
        <v>2021</v>
      </c>
      <c r="G78" s="52"/>
      <c r="H78" s="3">
        <v>0.54800000000000004</v>
      </c>
      <c r="I78" s="3"/>
      <c r="J78" s="3"/>
      <c r="K78" s="3">
        <f t="shared" si="57"/>
        <v>0.54800000000000004</v>
      </c>
      <c r="L78" s="3">
        <f>0.02/1.2</f>
        <v>1.6666666666666666E-2</v>
      </c>
      <c r="M78" s="3">
        <f>0.637/1.2</f>
        <v>0.53083333333333338</v>
      </c>
      <c r="N78" s="3"/>
      <c r="O78" s="3"/>
      <c r="P78" s="3"/>
      <c r="Q78" s="3"/>
      <c r="R78" s="3"/>
      <c r="S78" s="3"/>
      <c r="T78" s="3"/>
      <c r="U78" s="3">
        <f t="shared" si="54"/>
        <v>0.54800000000000004</v>
      </c>
      <c r="V78" s="3">
        <f t="shared" si="55"/>
        <v>0.54800000000000004</v>
      </c>
      <c r="W78" s="3"/>
      <c r="X78" s="3"/>
      <c r="Y78" s="3"/>
      <c r="Z78" s="3"/>
      <c r="AA78" s="3"/>
      <c r="AB78" s="3"/>
      <c r="AC78" s="3">
        <f>H78</f>
        <v>0.54800000000000004</v>
      </c>
      <c r="AD78" s="3"/>
      <c r="AE78" s="3"/>
      <c r="AF78" s="3"/>
      <c r="AG78" s="3"/>
      <c r="AH78" s="3"/>
      <c r="AI78" s="3">
        <f t="shared" si="56"/>
        <v>0.54800000000000004</v>
      </c>
      <c r="AJ78" s="3"/>
      <c r="AK78" s="12"/>
    </row>
    <row r="79" spans="1:37" s="22" customFormat="1" x14ac:dyDescent="0.25">
      <c r="A79" s="35" t="s">
        <v>56</v>
      </c>
      <c r="B79" s="54" t="s">
        <v>256</v>
      </c>
      <c r="C79" s="35" t="s">
        <v>208</v>
      </c>
      <c r="D79" s="63" t="s">
        <v>248</v>
      </c>
      <c r="E79" s="52">
        <v>2020</v>
      </c>
      <c r="F79" s="52">
        <v>2021</v>
      </c>
      <c r="G79" s="52"/>
      <c r="H79" s="3">
        <v>0.61</v>
      </c>
      <c r="I79" s="3"/>
      <c r="J79" s="3"/>
      <c r="K79" s="3">
        <f t="shared" si="57"/>
        <v>0.61</v>
      </c>
      <c r="L79" s="3">
        <f>0.023/1.2</f>
        <v>1.9166666666666669E-2</v>
      </c>
      <c r="M79" s="3">
        <f>0.7095/1.2</f>
        <v>0.59125000000000005</v>
      </c>
      <c r="N79" s="3"/>
      <c r="O79" s="3"/>
      <c r="P79" s="3"/>
      <c r="Q79" s="3"/>
      <c r="R79" s="3"/>
      <c r="S79" s="3"/>
      <c r="T79" s="3"/>
      <c r="U79" s="3">
        <f t="shared" si="54"/>
        <v>0.61</v>
      </c>
      <c r="V79" s="3">
        <f t="shared" si="55"/>
        <v>0.61</v>
      </c>
      <c r="W79" s="3"/>
      <c r="X79" s="3"/>
      <c r="Y79" s="3"/>
      <c r="Z79" s="3"/>
      <c r="AA79" s="3"/>
      <c r="AB79" s="3"/>
      <c r="AC79" s="3">
        <f>H79</f>
        <v>0.61</v>
      </c>
      <c r="AD79" s="3"/>
      <c r="AE79" s="3"/>
      <c r="AF79" s="3"/>
      <c r="AG79" s="3"/>
      <c r="AH79" s="3"/>
      <c r="AI79" s="3">
        <f t="shared" si="56"/>
        <v>0.61</v>
      </c>
      <c r="AJ79" s="3"/>
      <c r="AK79" s="12"/>
    </row>
    <row r="80" spans="1:37" s="22" customFormat="1" x14ac:dyDescent="0.25">
      <c r="A80" s="35" t="s">
        <v>56</v>
      </c>
      <c r="B80" s="54" t="s">
        <v>153</v>
      </c>
      <c r="C80" s="35" t="s">
        <v>209</v>
      </c>
      <c r="D80" s="63" t="s">
        <v>248</v>
      </c>
      <c r="E80" s="52">
        <v>2020</v>
      </c>
      <c r="F80" s="52">
        <v>2021</v>
      </c>
      <c r="G80" s="52"/>
      <c r="H80" s="3">
        <v>2.1983333333333333</v>
      </c>
      <c r="I80" s="3"/>
      <c r="J80" s="3"/>
      <c r="K80" s="3">
        <f t="shared" si="57"/>
        <v>2.1983333333333333</v>
      </c>
      <c r="L80" s="3">
        <f>0.08/1.2</f>
        <v>6.6666666666666666E-2</v>
      </c>
      <c r="M80" s="3">
        <f>2.558/1.2</f>
        <v>2.1316666666666668</v>
      </c>
      <c r="N80" s="3"/>
      <c r="O80" s="3"/>
      <c r="P80" s="3"/>
      <c r="Q80" s="3"/>
      <c r="R80" s="3"/>
      <c r="S80" s="3"/>
      <c r="T80" s="3"/>
      <c r="U80" s="3">
        <f t="shared" si="54"/>
        <v>2.1983333333333333</v>
      </c>
      <c r="V80" s="3">
        <f t="shared" si="55"/>
        <v>2.1983333333333333</v>
      </c>
      <c r="W80" s="3"/>
      <c r="X80" s="3"/>
      <c r="Y80" s="3"/>
      <c r="Z80" s="3"/>
      <c r="AA80" s="3"/>
      <c r="AB80" s="3"/>
      <c r="AC80" s="3"/>
      <c r="AD80" s="3"/>
      <c r="AE80" s="3">
        <f>H80</f>
        <v>2.1983333333333333</v>
      </c>
      <c r="AF80" s="3"/>
      <c r="AG80" s="3"/>
      <c r="AH80" s="3"/>
      <c r="AI80" s="3">
        <f t="shared" si="56"/>
        <v>2.1983333333333333</v>
      </c>
      <c r="AJ80" s="3"/>
      <c r="AK80" s="12"/>
    </row>
    <row r="81" spans="1:37" s="22" customFormat="1" x14ac:dyDescent="0.25">
      <c r="A81" s="35" t="s">
        <v>56</v>
      </c>
      <c r="B81" s="54" t="s">
        <v>154</v>
      </c>
      <c r="C81" s="35" t="s">
        <v>210</v>
      </c>
      <c r="D81" s="63" t="s">
        <v>248</v>
      </c>
      <c r="E81" s="52">
        <v>2020</v>
      </c>
      <c r="F81" s="52">
        <v>2021</v>
      </c>
      <c r="G81" s="52"/>
      <c r="H81" s="3">
        <v>9.3783333333333339</v>
      </c>
      <c r="I81" s="3"/>
      <c r="J81" s="3"/>
      <c r="K81" s="3">
        <f t="shared" si="57"/>
        <v>9.3783333333333339</v>
      </c>
      <c r="L81" s="3">
        <f>0.342/1.2</f>
        <v>0.28500000000000003</v>
      </c>
      <c r="M81" s="3">
        <f>10.912/1.2</f>
        <v>9.0933333333333337</v>
      </c>
      <c r="N81" s="3"/>
      <c r="O81" s="3"/>
      <c r="P81" s="3"/>
      <c r="Q81" s="3"/>
      <c r="R81" s="3"/>
      <c r="S81" s="3"/>
      <c r="T81" s="3"/>
      <c r="U81" s="3">
        <f t="shared" si="54"/>
        <v>9.3783333333333339</v>
      </c>
      <c r="V81" s="3">
        <f t="shared" si="55"/>
        <v>9.3783333333333339</v>
      </c>
      <c r="W81" s="3"/>
      <c r="X81" s="3"/>
      <c r="Y81" s="3"/>
      <c r="Z81" s="3"/>
      <c r="AA81" s="3"/>
      <c r="AB81" s="3"/>
      <c r="AC81" s="3"/>
      <c r="AD81" s="3"/>
      <c r="AE81" s="3">
        <f>H81</f>
        <v>9.3783333333333339</v>
      </c>
      <c r="AF81" s="3"/>
      <c r="AG81" s="3"/>
      <c r="AH81" s="3"/>
      <c r="AI81" s="3">
        <f t="shared" si="56"/>
        <v>9.3783333333333339</v>
      </c>
      <c r="AJ81" s="3"/>
      <c r="AK81" s="12"/>
    </row>
    <row r="82" spans="1:37" s="22" customFormat="1" x14ac:dyDescent="0.25">
      <c r="A82" s="35" t="s">
        <v>56</v>
      </c>
      <c r="B82" s="54" t="s">
        <v>155</v>
      </c>
      <c r="C82" s="35" t="s">
        <v>211</v>
      </c>
      <c r="D82" s="63" t="s">
        <v>248</v>
      </c>
      <c r="E82" s="52">
        <v>2021</v>
      </c>
      <c r="F82" s="52">
        <v>2022</v>
      </c>
      <c r="G82" s="52"/>
      <c r="H82" s="3">
        <v>5.4249999999999998</v>
      </c>
      <c r="I82" s="3"/>
      <c r="J82" s="3"/>
      <c r="K82" s="3">
        <f t="shared" si="57"/>
        <v>5.4249999999999998</v>
      </c>
      <c r="L82" s="3">
        <v>0.16539999999999999</v>
      </c>
      <c r="M82" s="3">
        <f>6.311/1.2</f>
        <v>5.2591666666666672</v>
      </c>
      <c r="N82" s="3"/>
      <c r="O82" s="3"/>
      <c r="P82" s="3"/>
      <c r="Q82" s="3"/>
      <c r="R82" s="3"/>
      <c r="S82" s="3"/>
      <c r="T82" s="3"/>
      <c r="U82" s="3">
        <f t="shared" si="54"/>
        <v>5.4249999999999998</v>
      </c>
      <c r="V82" s="3">
        <f t="shared" si="55"/>
        <v>5.4249999999999998</v>
      </c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>
        <f>H82</f>
        <v>5.4249999999999998</v>
      </c>
      <c r="AH82" s="3"/>
      <c r="AI82" s="3">
        <f t="shared" si="56"/>
        <v>5.4249999999999998</v>
      </c>
      <c r="AJ82" s="3"/>
      <c r="AK82" s="12"/>
    </row>
    <row r="83" spans="1:37" s="22" customFormat="1" x14ac:dyDescent="0.25">
      <c r="A83" s="35" t="s">
        <v>56</v>
      </c>
      <c r="B83" s="54" t="s">
        <v>156</v>
      </c>
      <c r="C83" s="35" t="s">
        <v>212</v>
      </c>
      <c r="D83" s="63" t="s">
        <v>248</v>
      </c>
      <c r="E83" s="52">
        <v>2021</v>
      </c>
      <c r="F83" s="52">
        <v>2022</v>
      </c>
      <c r="G83" s="52"/>
      <c r="H83" s="3">
        <v>5.4249999999999998</v>
      </c>
      <c r="I83" s="3"/>
      <c r="J83" s="3"/>
      <c r="K83" s="3">
        <f t="shared" si="57"/>
        <v>5.4249999999999998</v>
      </c>
      <c r="L83" s="3">
        <v>0.16539999999999999</v>
      </c>
      <c r="M83" s="3">
        <v>5.2591666666666672</v>
      </c>
      <c r="N83" s="3"/>
      <c r="O83" s="3"/>
      <c r="P83" s="3"/>
      <c r="Q83" s="3"/>
      <c r="R83" s="3"/>
      <c r="S83" s="3"/>
      <c r="T83" s="3"/>
      <c r="U83" s="3">
        <f t="shared" si="54"/>
        <v>5.4249999999999998</v>
      </c>
      <c r="V83" s="3">
        <f t="shared" si="55"/>
        <v>5.4249999999999998</v>
      </c>
      <c r="W83" s="3"/>
      <c r="X83" s="3"/>
      <c r="Y83" s="3"/>
      <c r="Z83" s="3"/>
      <c r="AA83" s="3"/>
      <c r="AB83" s="3"/>
      <c r="AD83" s="3"/>
      <c r="AE83" s="3"/>
      <c r="AF83" s="3"/>
      <c r="AG83" s="3">
        <f>H83</f>
        <v>5.4249999999999998</v>
      </c>
      <c r="AH83" s="3"/>
      <c r="AI83" s="3">
        <f t="shared" si="56"/>
        <v>5.4249999999999998</v>
      </c>
      <c r="AJ83" s="3"/>
      <c r="AK83" s="12"/>
    </row>
    <row r="84" spans="1:37" s="22" customFormat="1" x14ac:dyDescent="0.25">
      <c r="A84" s="35" t="s">
        <v>56</v>
      </c>
      <c r="B84" s="54" t="s">
        <v>257</v>
      </c>
      <c r="C84" s="35" t="s">
        <v>213</v>
      </c>
      <c r="D84" s="63" t="s">
        <v>248</v>
      </c>
      <c r="E84" s="52">
        <v>2020</v>
      </c>
      <c r="F84" s="52">
        <v>2021</v>
      </c>
      <c r="G84" s="52"/>
      <c r="H84" s="3">
        <v>3.758</v>
      </c>
      <c r="I84" s="3"/>
      <c r="J84" s="3"/>
      <c r="K84" s="3">
        <f t="shared" si="57"/>
        <v>3.758</v>
      </c>
      <c r="L84" s="3">
        <f>0.137/1.2</f>
        <v>0.11416666666666668</v>
      </c>
      <c r="M84" s="3">
        <f>4.372/1.2</f>
        <v>3.6433333333333335</v>
      </c>
      <c r="N84" s="3"/>
      <c r="O84" s="3"/>
      <c r="P84" s="3"/>
      <c r="Q84" s="3"/>
      <c r="R84" s="3"/>
      <c r="S84" s="3"/>
      <c r="T84" s="3"/>
      <c r="U84" s="3">
        <f t="shared" si="54"/>
        <v>3.758</v>
      </c>
      <c r="V84" s="3">
        <f t="shared" si="55"/>
        <v>3.758</v>
      </c>
      <c r="W84" s="3"/>
      <c r="X84" s="3"/>
      <c r="Y84" s="3"/>
      <c r="Z84" s="3"/>
      <c r="AA84" s="3"/>
      <c r="AB84" s="3"/>
      <c r="AC84" s="3">
        <f t="shared" ref="AC84" si="58">H84</f>
        <v>3.758</v>
      </c>
      <c r="AD84" s="3"/>
      <c r="AE84" s="3"/>
      <c r="AF84" s="3"/>
      <c r="AG84" s="3"/>
      <c r="AH84" s="3"/>
      <c r="AI84" s="3">
        <f t="shared" si="56"/>
        <v>3.758</v>
      </c>
      <c r="AJ84" s="3"/>
      <c r="AK84" s="12"/>
    </row>
    <row r="85" spans="1:37" s="22" customFormat="1" x14ac:dyDescent="0.25">
      <c r="A85" s="35" t="s">
        <v>56</v>
      </c>
      <c r="B85" s="54" t="s">
        <v>157</v>
      </c>
      <c r="C85" s="35" t="s">
        <v>214</v>
      </c>
      <c r="D85" s="52" t="s">
        <v>248</v>
      </c>
      <c r="E85" s="52">
        <v>2020</v>
      </c>
      <c r="F85" s="52">
        <v>2020</v>
      </c>
      <c r="G85" s="52"/>
      <c r="H85" s="3">
        <v>2.1983333333333333</v>
      </c>
      <c r="I85" s="3"/>
      <c r="J85" s="3"/>
      <c r="K85" s="3">
        <f t="shared" si="57"/>
        <v>2.1983333333333333</v>
      </c>
      <c r="L85" s="3">
        <f>0.08/1.2</f>
        <v>6.6666666666666666E-2</v>
      </c>
      <c r="M85" s="3">
        <f>2.558/1.2</f>
        <v>2.1316666666666668</v>
      </c>
      <c r="N85" s="3"/>
      <c r="O85" s="3"/>
      <c r="P85" s="3"/>
      <c r="Q85" s="3"/>
      <c r="R85" s="3"/>
      <c r="S85" s="3"/>
      <c r="T85" s="3"/>
      <c r="U85" s="3">
        <f t="shared" si="54"/>
        <v>2.1983333333333333</v>
      </c>
      <c r="V85" s="3">
        <f t="shared" si="55"/>
        <v>2.1983333333333333</v>
      </c>
      <c r="W85" s="3"/>
      <c r="X85" s="3"/>
      <c r="Y85" s="3"/>
      <c r="Z85" s="3"/>
      <c r="AA85" s="3"/>
      <c r="AB85" s="3"/>
      <c r="AD85" s="3"/>
      <c r="AE85" s="3">
        <f>H85</f>
        <v>2.1983333333333333</v>
      </c>
      <c r="AF85" s="3"/>
      <c r="AG85" s="3"/>
      <c r="AH85" s="3"/>
      <c r="AI85" s="3">
        <f t="shared" si="56"/>
        <v>2.1983333333333333</v>
      </c>
      <c r="AJ85" s="3"/>
      <c r="AK85" s="12"/>
    </row>
    <row r="86" spans="1:37" s="22" customFormat="1" x14ac:dyDescent="0.25">
      <c r="A86" s="35" t="s">
        <v>56</v>
      </c>
      <c r="B86" s="60" t="s">
        <v>231</v>
      </c>
      <c r="C86" s="35" t="s">
        <v>215</v>
      </c>
      <c r="D86" s="53" t="s">
        <v>248</v>
      </c>
      <c r="E86" s="53">
        <v>2021</v>
      </c>
      <c r="F86" s="53">
        <v>2022</v>
      </c>
      <c r="G86" s="53"/>
      <c r="H86" s="3">
        <v>19.751991666666669</v>
      </c>
      <c r="I86" s="3"/>
      <c r="J86" s="3"/>
      <c r="K86" s="3">
        <f t="shared" si="57"/>
        <v>19.751991666666669</v>
      </c>
      <c r="L86" s="3">
        <v>0.85250000000000004</v>
      </c>
      <c r="M86" s="3">
        <f>22.679/1.2</f>
        <v>18.899166666666666</v>
      </c>
      <c r="N86" s="3"/>
      <c r="O86" s="3"/>
      <c r="P86" s="3"/>
      <c r="Q86" s="3"/>
      <c r="R86" s="3"/>
      <c r="S86" s="3"/>
      <c r="T86" s="3"/>
      <c r="U86" s="3">
        <f t="shared" si="54"/>
        <v>19.751991666666669</v>
      </c>
      <c r="V86" s="3">
        <f t="shared" si="55"/>
        <v>19.751991666666669</v>
      </c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>
        <f>H86</f>
        <v>19.751991666666669</v>
      </c>
      <c r="AH86" s="3"/>
      <c r="AI86" s="3">
        <f>H86</f>
        <v>19.751991666666669</v>
      </c>
      <c r="AJ86" s="3"/>
      <c r="AK86" s="12"/>
    </row>
    <row r="87" spans="1:37" s="22" customFormat="1" x14ac:dyDescent="0.25">
      <c r="A87" s="35" t="s">
        <v>56</v>
      </c>
      <c r="B87" s="60" t="s">
        <v>232</v>
      </c>
      <c r="C87" s="35" t="s">
        <v>216</v>
      </c>
      <c r="D87" s="53" t="s">
        <v>248</v>
      </c>
      <c r="E87" s="53">
        <v>2021</v>
      </c>
      <c r="F87" s="53">
        <v>2022</v>
      </c>
      <c r="G87" s="53"/>
      <c r="H87" s="3">
        <v>27.783875000000005</v>
      </c>
      <c r="I87" s="3"/>
      <c r="J87" s="3"/>
      <c r="K87" s="3">
        <f t="shared" si="57"/>
        <v>27.783875000000005</v>
      </c>
      <c r="L87" s="3">
        <f>1.44/1.2</f>
        <v>1.2</v>
      </c>
      <c r="M87" s="3">
        <f>31.901/1.2</f>
        <v>26.584166666666668</v>
      </c>
      <c r="N87" s="3"/>
      <c r="O87" s="3"/>
      <c r="P87" s="3"/>
      <c r="Q87" s="3"/>
      <c r="R87" s="3"/>
      <c r="S87" s="3"/>
      <c r="T87" s="3"/>
      <c r="U87" s="3">
        <f t="shared" si="54"/>
        <v>27.783875000000005</v>
      </c>
      <c r="V87" s="3">
        <f t="shared" si="55"/>
        <v>27.783875000000005</v>
      </c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>
        <f>H87</f>
        <v>27.783875000000005</v>
      </c>
      <c r="AH87" s="3"/>
      <c r="AI87" s="3">
        <f>H87</f>
        <v>27.783875000000005</v>
      </c>
      <c r="AJ87" s="3"/>
      <c r="AK87" s="12"/>
    </row>
    <row r="88" spans="1:37" x14ac:dyDescent="0.25">
      <c r="A88" s="5" t="s">
        <v>58</v>
      </c>
      <c r="B88" s="6" t="s">
        <v>59</v>
      </c>
      <c r="C88" s="11" t="s">
        <v>9</v>
      </c>
      <c r="D88" s="11"/>
      <c r="E88" s="11"/>
      <c r="F88" s="11"/>
      <c r="G88" s="11"/>
      <c r="H88" s="2"/>
      <c r="I88" s="2"/>
      <c r="J88" s="37"/>
      <c r="K88" s="45"/>
      <c r="L88" s="37"/>
      <c r="M88" s="37"/>
      <c r="N88" s="37"/>
      <c r="O88" s="37"/>
      <c r="P88" s="2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10"/>
    </row>
    <row r="89" spans="1:37" x14ac:dyDescent="0.25">
      <c r="A89" s="49" t="s">
        <v>60</v>
      </c>
      <c r="B89" s="50" t="s">
        <v>61</v>
      </c>
      <c r="C89" s="11" t="s">
        <v>9</v>
      </c>
      <c r="D89" s="47"/>
      <c r="E89" s="47"/>
      <c r="F89" s="11"/>
      <c r="G89" s="11"/>
      <c r="H89" s="2"/>
      <c r="I89" s="2"/>
      <c r="J89" s="37"/>
      <c r="K89" s="45"/>
      <c r="L89" s="37"/>
      <c r="M89" s="37"/>
      <c r="N89" s="37"/>
      <c r="O89" s="37"/>
      <c r="P89" s="2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7"/>
      <c r="AJ89" s="37"/>
      <c r="AK89" s="10"/>
    </row>
    <row r="90" spans="1:37" x14ac:dyDescent="0.25">
      <c r="A90" s="17" t="s">
        <v>62</v>
      </c>
      <c r="B90" s="18" t="s">
        <v>63</v>
      </c>
      <c r="C90" s="48" t="s">
        <v>9</v>
      </c>
      <c r="D90" s="47"/>
      <c r="E90" s="47"/>
      <c r="F90" s="47"/>
      <c r="G90" s="47"/>
      <c r="H90" s="3"/>
      <c r="I90" s="3"/>
      <c r="J90" s="10"/>
      <c r="K90" s="39"/>
      <c r="L90" s="10"/>
      <c r="M90" s="10"/>
      <c r="N90" s="10"/>
      <c r="O90" s="10"/>
      <c r="P90" s="3"/>
      <c r="Q90" s="10"/>
      <c r="R90" s="10"/>
      <c r="S90" s="10"/>
      <c r="T90" s="10"/>
      <c r="U90" s="10"/>
      <c r="V90" s="10"/>
      <c r="W90" s="10"/>
      <c r="X90" s="10"/>
      <c r="Y90" s="10"/>
      <c r="Z90" s="3"/>
      <c r="AA90" s="10"/>
      <c r="AB90" s="10"/>
      <c r="AC90" s="10"/>
      <c r="AD90" s="10"/>
      <c r="AE90" s="10"/>
      <c r="AF90" s="10"/>
      <c r="AG90" s="10"/>
      <c r="AH90" s="10"/>
      <c r="AI90" s="3"/>
      <c r="AJ90" s="3"/>
      <c r="AK90" s="10"/>
    </row>
    <row r="91" spans="1:37" x14ac:dyDescent="0.25">
      <c r="A91" s="17" t="s">
        <v>64</v>
      </c>
      <c r="B91" s="18" t="s">
        <v>65</v>
      </c>
      <c r="C91" s="48" t="s">
        <v>9</v>
      </c>
      <c r="D91" s="47"/>
      <c r="E91" s="47"/>
      <c r="F91" s="47"/>
      <c r="G91" s="47"/>
      <c r="H91" s="3"/>
      <c r="I91" s="3"/>
      <c r="J91" s="10"/>
      <c r="K91" s="39"/>
      <c r="L91" s="10"/>
      <c r="M91" s="10"/>
      <c r="N91" s="10"/>
      <c r="O91" s="10"/>
      <c r="P91" s="3"/>
      <c r="Q91" s="10"/>
      <c r="R91" s="10"/>
      <c r="S91" s="10"/>
      <c r="T91" s="10"/>
      <c r="U91" s="10"/>
      <c r="V91" s="10"/>
      <c r="W91" s="10"/>
      <c r="X91" s="10"/>
      <c r="Y91" s="10"/>
      <c r="Z91" s="3"/>
      <c r="AA91" s="10"/>
      <c r="AB91" s="10"/>
      <c r="AC91" s="10"/>
      <c r="AD91" s="10"/>
      <c r="AE91" s="10"/>
      <c r="AF91" s="10"/>
      <c r="AG91" s="10"/>
      <c r="AH91" s="10"/>
      <c r="AI91" s="3"/>
      <c r="AJ91" s="3"/>
      <c r="AK91" s="10"/>
    </row>
    <row r="92" spans="1:37" x14ac:dyDescent="0.25">
      <c r="A92" s="17" t="s">
        <v>66</v>
      </c>
      <c r="B92" s="18" t="s">
        <v>67</v>
      </c>
      <c r="C92" s="48" t="s">
        <v>9</v>
      </c>
      <c r="D92" s="47"/>
      <c r="E92" s="47"/>
      <c r="F92" s="47"/>
      <c r="G92" s="47"/>
      <c r="H92" s="3"/>
      <c r="I92" s="3"/>
      <c r="J92" s="10"/>
      <c r="K92" s="39"/>
      <c r="L92" s="10"/>
      <c r="M92" s="10"/>
      <c r="N92" s="10"/>
      <c r="O92" s="10"/>
      <c r="P92" s="3"/>
      <c r="Q92" s="10"/>
      <c r="R92" s="10"/>
      <c r="S92" s="10"/>
      <c r="T92" s="10"/>
      <c r="U92" s="10"/>
      <c r="V92" s="10"/>
      <c r="W92" s="10"/>
      <c r="X92" s="10"/>
      <c r="Y92" s="10"/>
      <c r="Z92" s="3"/>
      <c r="AA92" s="10"/>
      <c r="AB92" s="10"/>
      <c r="AC92" s="10"/>
      <c r="AD92" s="10"/>
      <c r="AE92" s="10"/>
      <c r="AF92" s="10"/>
      <c r="AG92" s="10"/>
      <c r="AH92" s="10"/>
      <c r="AI92" s="3"/>
      <c r="AJ92" s="3"/>
      <c r="AK92" s="10"/>
    </row>
    <row r="93" spans="1:37" x14ac:dyDescent="0.25">
      <c r="A93" s="17" t="s">
        <v>68</v>
      </c>
      <c r="B93" s="18" t="s">
        <v>69</v>
      </c>
      <c r="C93" s="48" t="s">
        <v>9</v>
      </c>
      <c r="D93" s="47"/>
      <c r="E93" s="47"/>
      <c r="F93" s="47"/>
      <c r="G93" s="47"/>
      <c r="H93" s="3"/>
      <c r="I93" s="3"/>
      <c r="J93" s="10"/>
      <c r="K93" s="39"/>
      <c r="L93" s="10"/>
      <c r="M93" s="10"/>
      <c r="N93" s="10"/>
      <c r="O93" s="10"/>
      <c r="P93" s="3"/>
      <c r="Q93" s="10"/>
      <c r="R93" s="10"/>
      <c r="S93" s="10"/>
      <c r="T93" s="10"/>
      <c r="U93" s="10"/>
      <c r="V93" s="10"/>
      <c r="W93" s="10"/>
      <c r="X93" s="10"/>
      <c r="Y93" s="10"/>
      <c r="Z93" s="3"/>
      <c r="AA93" s="10"/>
      <c r="AB93" s="10"/>
      <c r="AC93" s="10"/>
      <c r="AD93" s="10"/>
      <c r="AE93" s="10"/>
      <c r="AF93" s="10"/>
      <c r="AG93" s="10"/>
      <c r="AH93" s="10"/>
      <c r="AI93" s="3"/>
      <c r="AJ93" s="3"/>
      <c r="AK93" s="10"/>
    </row>
    <row r="94" spans="1:37" ht="30" x14ac:dyDescent="0.25">
      <c r="A94" s="17" t="s">
        <v>70</v>
      </c>
      <c r="B94" s="18" t="s">
        <v>71</v>
      </c>
      <c r="C94" s="48" t="s">
        <v>9</v>
      </c>
      <c r="D94" s="47"/>
      <c r="E94" s="47"/>
      <c r="F94" s="47"/>
      <c r="G94" s="47"/>
      <c r="H94" s="3"/>
      <c r="I94" s="3"/>
      <c r="J94" s="10"/>
      <c r="K94" s="39"/>
      <c r="L94" s="10"/>
      <c r="M94" s="10"/>
      <c r="N94" s="10"/>
      <c r="O94" s="10"/>
      <c r="P94" s="3"/>
      <c r="Q94" s="10"/>
      <c r="R94" s="10"/>
      <c r="S94" s="10"/>
      <c r="T94" s="10"/>
      <c r="U94" s="10"/>
      <c r="V94" s="10"/>
      <c r="W94" s="10"/>
      <c r="X94" s="10"/>
      <c r="Y94" s="10"/>
      <c r="Z94" s="3"/>
      <c r="AA94" s="10"/>
      <c r="AB94" s="10"/>
      <c r="AC94" s="10"/>
      <c r="AD94" s="10"/>
      <c r="AE94" s="10"/>
      <c r="AF94" s="10"/>
      <c r="AG94" s="10"/>
      <c r="AH94" s="10"/>
      <c r="AI94" s="3"/>
      <c r="AJ94" s="3"/>
      <c r="AK94" s="10"/>
    </row>
    <row r="95" spans="1:37" ht="30" x14ac:dyDescent="0.25">
      <c r="A95" s="17" t="s">
        <v>72</v>
      </c>
      <c r="B95" s="18" t="s">
        <v>73</v>
      </c>
      <c r="C95" s="48" t="s">
        <v>9</v>
      </c>
      <c r="D95" s="47"/>
      <c r="E95" s="47"/>
      <c r="F95" s="47"/>
      <c r="G95" s="47"/>
      <c r="H95" s="3"/>
      <c r="I95" s="3"/>
      <c r="J95" s="10"/>
      <c r="K95" s="39"/>
      <c r="L95" s="10"/>
      <c r="M95" s="10"/>
      <c r="N95" s="10"/>
      <c r="O95" s="10"/>
      <c r="P95" s="3"/>
      <c r="Q95" s="10"/>
      <c r="R95" s="10"/>
      <c r="S95" s="10"/>
      <c r="T95" s="10"/>
      <c r="U95" s="10"/>
      <c r="V95" s="10"/>
      <c r="W95" s="10"/>
      <c r="X95" s="10"/>
      <c r="Y95" s="10"/>
      <c r="Z95" s="3"/>
      <c r="AA95" s="10"/>
      <c r="AB95" s="10"/>
      <c r="AC95" s="10"/>
      <c r="AD95" s="10"/>
      <c r="AE95" s="10"/>
      <c r="AF95" s="10"/>
      <c r="AG95" s="10"/>
      <c r="AH95" s="10"/>
      <c r="AI95" s="3"/>
      <c r="AJ95" s="3"/>
      <c r="AK95" s="10"/>
    </row>
    <row r="96" spans="1:37" ht="30" x14ac:dyDescent="0.25">
      <c r="A96" s="17" t="s">
        <v>74</v>
      </c>
      <c r="B96" s="18" t="s">
        <v>75</v>
      </c>
      <c r="C96" s="48" t="s">
        <v>9</v>
      </c>
      <c r="D96" s="47"/>
      <c r="E96" s="47"/>
      <c r="F96" s="47"/>
      <c r="G96" s="47"/>
      <c r="H96" s="3"/>
      <c r="I96" s="3"/>
      <c r="J96" s="10"/>
      <c r="K96" s="39"/>
      <c r="L96" s="10"/>
      <c r="M96" s="10"/>
      <c r="N96" s="10"/>
      <c r="O96" s="10"/>
      <c r="P96" s="3"/>
      <c r="Q96" s="10"/>
      <c r="R96" s="10"/>
      <c r="S96" s="10"/>
      <c r="T96" s="10"/>
      <c r="U96" s="10"/>
      <c r="V96" s="10"/>
      <c r="W96" s="10"/>
      <c r="X96" s="10"/>
      <c r="Y96" s="10"/>
      <c r="Z96" s="3"/>
      <c r="AA96" s="10"/>
      <c r="AB96" s="10"/>
      <c r="AC96" s="10"/>
      <c r="AD96" s="10"/>
      <c r="AE96" s="10"/>
      <c r="AF96" s="10"/>
      <c r="AG96" s="10"/>
      <c r="AH96" s="10"/>
      <c r="AI96" s="3"/>
      <c r="AJ96" s="3"/>
      <c r="AK96" s="10"/>
    </row>
    <row r="97" spans="1:37" ht="30" x14ac:dyDescent="0.25">
      <c r="A97" s="17" t="s">
        <v>76</v>
      </c>
      <c r="B97" s="18" t="s">
        <v>77</v>
      </c>
      <c r="C97" s="48" t="s">
        <v>9</v>
      </c>
      <c r="D97" s="47"/>
      <c r="E97" s="47"/>
      <c r="F97" s="47"/>
      <c r="G97" s="47"/>
      <c r="H97" s="3"/>
      <c r="I97" s="3"/>
      <c r="J97" s="10"/>
      <c r="K97" s="39"/>
      <c r="L97" s="10"/>
      <c r="M97" s="10"/>
      <c r="N97" s="10"/>
      <c r="O97" s="10"/>
      <c r="P97" s="3"/>
      <c r="Q97" s="10"/>
      <c r="R97" s="10"/>
      <c r="S97" s="10"/>
      <c r="T97" s="10"/>
      <c r="U97" s="10"/>
      <c r="V97" s="10"/>
      <c r="W97" s="10"/>
      <c r="X97" s="10"/>
      <c r="Y97" s="10"/>
      <c r="Z97" s="3"/>
      <c r="AA97" s="10"/>
      <c r="AB97" s="10"/>
      <c r="AC97" s="10"/>
      <c r="AD97" s="10"/>
      <c r="AE97" s="10"/>
      <c r="AF97" s="10"/>
      <c r="AG97" s="10"/>
      <c r="AH97" s="10"/>
      <c r="AI97" s="3"/>
      <c r="AJ97" s="3"/>
      <c r="AK97" s="10"/>
    </row>
    <row r="98" spans="1:37" ht="30" x14ac:dyDescent="0.25">
      <c r="A98" s="5" t="s">
        <v>78</v>
      </c>
      <c r="B98" s="6" t="s">
        <v>79</v>
      </c>
      <c r="C98" s="11" t="s">
        <v>9</v>
      </c>
      <c r="D98" s="11"/>
      <c r="E98" s="11"/>
      <c r="F98" s="11"/>
      <c r="G98" s="11"/>
      <c r="H98" s="2"/>
      <c r="I98" s="2"/>
      <c r="J98" s="37"/>
      <c r="K98" s="45"/>
      <c r="L98" s="37"/>
      <c r="M98" s="37"/>
      <c r="N98" s="37"/>
      <c r="O98" s="37"/>
      <c r="P98" s="2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10"/>
    </row>
    <row r="99" spans="1:37" x14ac:dyDescent="0.25">
      <c r="A99" s="17" t="s">
        <v>80</v>
      </c>
      <c r="B99" s="18" t="s">
        <v>81</v>
      </c>
      <c r="C99" s="16" t="s">
        <v>9</v>
      </c>
      <c r="D99" s="47"/>
      <c r="E99" s="47"/>
      <c r="F99" s="47"/>
      <c r="G99" s="47"/>
      <c r="H99" s="3"/>
      <c r="I99" s="3"/>
      <c r="J99" s="10"/>
      <c r="K99" s="39"/>
      <c r="L99" s="10"/>
      <c r="M99" s="10"/>
      <c r="N99" s="10"/>
      <c r="O99" s="10"/>
      <c r="P99" s="3"/>
      <c r="Q99" s="10"/>
      <c r="R99" s="10"/>
      <c r="S99" s="10"/>
      <c r="T99" s="10"/>
      <c r="U99" s="10"/>
      <c r="V99" s="10"/>
      <c r="W99" s="10"/>
      <c r="X99" s="10"/>
      <c r="Y99" s="10"/>
      <c r="Z99" s="3"/>
      <c r="AA99" s="10"/>
      <c r="AB99" s="10"/>
      <c r="AC99" s="10"/>
      <c r="AD99" s="10"/>
      <c r="AE99" s="10"/>
      <c r="AF99" s="10"/>
      <c r="AG99" s="10"/>
      <c r="AH99" s="10"/>
      <c r="AI99" s="3"/>
      <c r="AJ99" s="3"/>
      <c r="AK99" s="10"/>
    </row>
    <row r="100" spans="1:37" ht="30" x14ac:dyDescent="0.25">
      <c r="A100" s="17" t="s">
        <v>82</v>
      </c>
      <c r="B100" s="18" t="s">
        <v>83</v>
      </c>
      <c r="C100" s="16" t="s">
        <v>9</v>
      </c>
      <c r="D100" s="47"/>
      <c r="E100" s="47"/>
      <c r="F100" s="47"/>
      <c r="G100" s="47"/>
      <c r="H100" s="3"/>
      <c r="I100" s="3"/>
      <c r="J100" s="10"/>
      <c r="K100" s="39"/>
      <c r="L100" s="10"/>
      <c r="M100" s="10"/>
      <c r="N100" s="10"/>
      <c r="O100" s="10"/>
      <c r="P100" s="3"/>
      <c r="Q100" s="10"/>
      <c r="R100" s="10"/>
      <c r="S100" s="10"/>
      <c r="T100" s="10"/>
      <c r="U100" s="10"/>
      <c r="V100" s="10"/>
      <c r="W100" s="10"/>
      <c r="X100" s="10"/>
      <c r="Y100" s="10"/>
      <c r="Z100" s="3"/>
      <c r="AA100" s="10"/>
      <c r="AB100" s="10"/>
      <c r="AC100" s="10"/>
      <c r="AD100" s="10"/>
      <c r="AE100" s="10"/>
      <c r="AF100" s="10"/>
      <c r="AG100" s="10"/>
      <c r="AH100" s="10"/>
      <c r="AI100" s="3"/>
      <c r="AJ100" s="3"/>
      <c r="AK100" s="10"/>
    </row>
    <row r="101" spans="1:37" ht="30" x14ac:dyDescent="0.25">
      <c r="A101" s="5" t="s">
        <v>84</v>
      </c>
      <c r="B101" s="6" t="s">
        <v>85</v>
      </c>
      <c r="C101" s="11" t="s">
        <v>9</v>
      </c>
      <c r="D101" s="11"/>
      <c r="E101" s="11"/>
      <c r="F101" s="11"/>
      <c r="G101" s="11"/>
      <c r="H101" s="2">
        <f>SUM(H102:H103)</f>
        <v>0</v>
      </c>
      <c r="I101" s="2">
        <f t="shared" ref="I101:AJ101" si="59">SUM(I102:I103)</f>
        <v>0</v>
      </c>
      <c r="J101" s="2">
        <f t="shared" si="59"/>
        <v>0</v>
      </c>
      <c r="K101" s="2">
        <f t="shared" si="59"/>
        <v>0</v>
      </c>
      <c r="L101" s="2">
        <f t="shared" si="59"/>
        <v>0</v>
      </c>
      <c r="M101" s="2">
        <f t="shared" si="59"/>
        <v>0</v>
      </c>
      <c r="N101" s="2">
        <f t="shared" si="59"/>
        <v>0</v>
      </c>
      <c r="O101" s="2">
        <f t="shared" si="59"/>
        <v>0</v>
      </c>
      <c r="P101" s="2">
        <f t="shared" si="59"/>
        <v>0</v>
      </c>
      <c r="Q101" s="2">
        <f t="shared" si="59"/>
        <v>0</v>
      </c>
      <c r="R101" s="2">
        <f t="shared" si="59"/>
        <v>0</v>
      </c>
      <c r="S101" s="2">
        <f t="shared" si="59"/>
        <v>0</v>
      </c>
      <c r="T101" s="2">
        <f t="shared" si="59"/>
        <v>0</v>
      </c>
      <c r="U101" s="2">
        <f t="shared" si="59"/>
        <v>0</v>
      </c>
      <c r="V101" s="2">
        <f t="shared" si="59"/>
        <v>0</v>
      </c>
      <c r="W101" s="2">
        <f t="shared" si="59"/>
        <v>0</v>
      </c>
      <c r="X101" s="2">
        <f t="shared" si="59"/>
        <v>0</v>
      </c>
      <c r="Y101" s="2">
        <f t="shared" si="59"/>
        <v>0</v>
      </c>
      <c r="Z101" s="2">
        <f t="shared" si="59"/>
        <v>0</v>
      </c>
      <c r="AA101" s="2">
        <f t="shared" si="59"/>
        <v>0</v>
      </c>
      <c r="AB101" s="2">
        <f t="shared" si="59"/>
        <v>0</v>
      </c>
      <c r="AC101" s="2">
        <f t="shared" si="59"/>
        <v>0</v>
      </c>
      <c r="AD101" s="2">
        <f t="shared" si="59"/>
        <v>0</v>
      </c>
      <c r="AE101" s="2">
        <f t="shared" si="59"/>
        <v>0</v>
      </c>
      <c r="AF101" s="2">
        <f t="shared" si="59"/>
        <v>0</v>
      </c>
      <c r="AG101" s="2">
        <f t="shared" si="59"/>
        <v>0</v>
      </c>
      <c r="AH101" s="2">
        <f t="shared" si="59"/>
        <v>0</v>
      </c>
      <c r="AI101" s="2">
        <f t="shared" si="59"/>
        <v>0</v>
      </c>
      <c r="AJ101" s="2">
        <f t="shared" si="59"/>
        <v>0</v>
      </c>
      <c r="AK101" s="40"/>
    </row>
    <row r="102" spans="1:37" ht="30" x14ac:dyDescent="0.25">
      <c r="A102" s="17" t="s">
        <v>86</v>
      </c>
      <c r="B102" s="18" t="s">
        <v>87</v>
      </c>
      <c r="C102" s="16" t="s">
        <v>9</v>
      </c>
      <c r="D102" s="47"/>
      <c r="E102" s="47"/>
      <c r="F102" s="47"/>
      <c r="G102" s="47"/>
      <c r="H102" s="3"/>
      <c r="I102" s="3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3"/>
      <c r="AA102" s="10"/>
      <c r="AB102" s="10"/>
      <c r="AC102" s="10"/>
      <c r="AD102" s="10"/>
      <c r="AE102" s="10"/>
      <c r="AF102" s="10"/>
      <c r="AG102" s="10"/>
      <c r="AH102" s="10"/>
      <c r="AI102" s="3"/>
      <c r="AJ102" s="3"/>
      <c r="AK102" s="10"/>
    </row>
    <row r="103" spans="1:37" ht="30" x14ac:dyDescent="0.25">
      <c r="A103" s="17" t="s">
        <v>88</v>
      </c>
      <c r="B103" s="18" t="s">
        <v>89</v>
      </c>
      <c r="C103" s="16" t="s">
        <v>9</v>
      </c>
      <c r="D103" s="47"/>
      <c r="E103" s="47"/>
      <c r="F103" s="47"/>
      <c r="G103" s="47"/>
      <c r="H103" s="3"/>
      <c r="I103" s="3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3"/>
      <c r="AA103" s="10"/>
      <c r="AB103" s="10"/>
      <c r="AC103" s="10"/>
      <c r="AD103" s="10"/>
      <c r="AE103" s="10"/>
      <c r="AF103" s="10"/>
      <c r="AG103" s="10"/>
      <c r="AH103" s="10"/>
      <c r="AI103" s="3"/>
      <c r="AJ103" s="3"/>
      <c r="AK103" s="10"/>
    </row>
    <row r="104" spans="1:37" x14ac:dyDescent="0.25">
      <c r="A104" s="5" t="s">
        <v>90</v>
      </c>
      <c r="B104" s="6" t="s">
        <v>91</v>
      </c>
      <c r="C104" s="11" t="s">
        <v>9</v>
      </c>
      <c r="D104" s="11"/>
      <c r="E104" s="11"/>
      <c r="F104" s="11"/>
      <c r="G104" s="11"/>
      <c r="H104" s="2">
        <f t="shared" ref="H104:AJ104" si="60">SUM(H105:H105)</f>
        <v>19.059999999999999</v>
      </c>
      <c r="I104" s="2">
        <f t="shared" si="60"/>
        <v>0</v>
      </c>
      <c r="J104" s="2">
        <f t="shared" si="60"/>
        <v>0</v>
      </c>
      <c r="K104" s="2">
        <f t="shared" si="60"/>
        <v>19.059999999999999</v>
      </c>
      <c r="L104" s="2">
        <f t="shared" si="60"/>
        <v>0.82333333333333336</v>
      </c>
      <c r="M104" s="2">
        <f t="shared" si="60"/>
        <v>18.236666666666668</v>
      </c>
      <c r="N104" s="2">
        <f t="shared" si="60"/>
        <v>0</v>
      </c>
      <c r="O104" s="2">
        <f t="shared" si="60"/>
        <v>0</v>
      </c>
      <c r="P104" s="2">
        <f t="shared" si="60"/>
        <v>0</v>
      </c>
      <c r="Q104" s="2">
        <f t="shared" si="60"/>
        <v>0</v>
      </c>
      <c r="R104" s="2">
        <f t="shared" si="60"/>
        <v>0</v>
      </c>
      <c r="S104" s="2">
        <f t="shared" si="60"/>
        <v>0</v>
      </c>
      <c r="T104" s="2">
        <f t="shared" si="60"/>
        <v>0</v>
      </c>
      <c r="U104" s="2">
        <f t="shared" si="60"/>
        <v>19.059999999999999</v>
      </c>
      <c r="V104" s="2">
        <f t="shared" si="60"/>
        <v>19.059999999999999</v>
      </c>
      <c r="W104" s="2">
        <f t="shared" si="60"/>
        <v>0</v>
      </c>
      <c r="X104" s="2">
        <f t="shared" si="60"/>
        <v>0</v>
      </c>
      <c r="Y104" s="2">
        <f t="shared" si="60"/>
        <v>0</v>
      </c>
      <c r="Z104" s="2">
        <f t="shared" si="60"/>
        <v>0</v>
      </c>
      <c r="AA104" s="2">
        <f t="shared" si="60"/>
        <v>0</v>
      </c>
      <c r="AB104" s="2">
        <f t="shared" si="60"/>
        <v>0</v>
      </c>
      <c r="AC104" s="2">
        <f t="shared" si="60"/>
        <v>0</v>
      </c>
      <c r="AD104" s="2">
        <f t="shared" si="60"/>
        <v>0</v>
      </c>
      <c r="AE104" s="2">
        <f t="shared" si="60"/>
        <v>0.82333333333333336</v>
      </c>
      <c r="AF104" s="2">
        <f t="shared" si="60"/>
        <v>0</v>
      </c>
      <c r="AG104" s="2">
        <f t="shared" si="60"/>
        <v>18.236666666666668</v>
      </c>
      <c r="AH104" s="2">
        <f t="shared" si="60"/>
        <v>0</v>
      </c>
      <c r="AI104" s="2">
        <f t="shared" si="60"/>
        <v>19.060000000000002</v>
      </c>
      <c r="AJ104" s="2">
        <f t="shared" si="60"/>
        <v>0</v>
      </c>
      <c r="AK104" s="40"/>
    </row>
    <row r="105" spans="1:37" s="22" customFormat="1" x14ac:dyDescent="0.25">
      <c r="A105" s="35" t="s">
        <v>90</v>
      </c>
      <c r="B105" s="54" t="s">
        <v>171</v>
      </c>
      <c r="C105" s="58" t="s">
        <v>217</v>
      </c>
      <c r="D105" s="58" t="s">
        <v>248</v>
      </c>
      <c r="E105" s="58">
        <v>2021</v>
      </c>
      <c r="F105" s="58">
        <v>2022</v>
      </c>
      <c r="G105" s="58"/>
      <c r="H105" s="3">
        <v>19.059999999999999</v>
      </c>
      <c r="I105" s="3"/>
      <c r="J105" s="3"/>
      <c r="K105" s="3">
        <f>H105</f>
        <v>19.059999999999999</v>
      </c>
      <c r="L105" s="3">
        <f>0.988/1.2</f>
        <v>0.82333333333333336</v>
      </c>
      <c r="M105" s="3">
        <f>21.884/1.2</f>
        <v>18.236666666666668</v>
      </c>
      <c r="N105" s="3"/>
      <c r="O105" s="3"/>
      <c r="P105" s="3"/>
      <c r="Q105" s="3"/>
      <c r="R105" s="3"/>
      <c r="S105" s="3"/>
      <c r="T105" s="3"/>
      <c r="U105" s="14">
        <f>K105</f>
        <v>19.059999999999999</v>
      </c>
      <c r="V105" s="14">
        <f>K105</f>
        <v>19.059999999999999</v>
      </c>
      <c r="W105" s="3"/>
      <c r="X105" s="3"/>
      <c r="Y105" s="3"/>
      <c r="Z105" s="3"/>
      <c r="AA105" s="3"/>
      <c r="AB105" s="3"/>
      <c r="AC105" s="3"/>
      <c r="AD105" s="3"/>
      <c r="AE105" s="3">
        <f>0.988/1.2</f>
        <v>0.82333333333333336</v>
      </c>
      <c r="AF105" s="3"/>
      <c r="AG105" s="3">
        <f>21.884/1.2</f>
        <v>18.236666666666668</v>
      </c>
      <c r="AH105" s="3"/>
      <c r="AI105" s="3">
        <f t="shared" ref="AI105" si="61">AC105+AE105+AG105</f>
        <v>19.060000000000002</v>
      </c>
      <c r="AJ105" s="3">
        <f t="shared" ref="AJ105" si="62">AD105+AF105+AH105</f>
        <v>0</v>
      </c>
      <c r="AK105" s="12"/>
    </row>
    <row r="106" spans="1:37" ht="30" x14ac:dyDescent="0.25">
      <c r="A106" s="5" t="s">
        <v>92</v>
      </c>
      <c r="B106" s="6" t="s">
        <v>93</v>
      </c>
      <c r="C106" s="11" t="s">
        <v>9</v>
      </c>
      <c r="D106" s="11"/>
      <c r="E106" s="11"/>
      <c r="F106" s="11"/>
      <c r="G106" s="11"/>
      <c r="H106" s="2">
        <v>0</v>
      </c>
      <c r="I106" s="2"/>
      <c r="J106" s="37"/>
      <c r="K106" s="45">
        <v>0</v>
      </c>
      <c r="L106" s="37"/>
      <c r="M106" s="37"/>
      <c r="N106" s="37"/>
      <c r="O106" s="37"/>
      <c r="P106" s="45"/>
      <c r="Q106" s="45"/>
      <c r="R106" s="45"/>
      <c r="S106" s="45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F106" s="37"/>
      <c r="AG106" s="37"/>
      <c r="AH106" s="37"/>
      <c r="AI106" s="37"/>
      <c r="AJ106" s="37"/>
      <c r="AK106" s="10"/>
    </row>
    <row r="107" spans="1:37" x14ac:dyDescent="0.25">
      <c r="A107" s="5" t="s">
        <v>94</v>
      </c>
      <c r="B107" s="6" t="s">
        <v>95</v>
      </c>
      <c r="C107" s="11" t="s">
        <v>9</v>
      </c>
      <c r="D107" s="11"/>
      <c r="E107" s="11"/>
      <c r="F107" s="11"/>
      <c r="G107" s="11"/>
      <c r="H107" s="2">
        <f>SUM(H108:H121)</f>
        <v>92.047750000000008</v>
      </c>
      <c r="I107" s="2">
        <f t="shared" ref="I107:AJ107" si="63">SUM(I108:I121)</f>
        <v>0</v>
      </c>
      <c r="J107" s="2">
        <f t="shared" si="63"/>
        <v>0</v>
      </c>
      <c r="K107" s="2">
        <f t="shared" si="63"/>
        <v>92.047750000000008</v>
      </c>
      <c r="L107" s="2">
        <f t="shared" si="63"/>
        <v>0</v>
      </c>
      <c r="M107" s="2">
        <f t="shared" si="63"/>
        <v>0</v>
      </c>
      <c r="N107" s="2">
        <f t="shared" si="63"/>
        <v>70.830750000000009</v>
      </c>
      <c r="O107" s="2">
        <f t="shared" si="63"/>
        <v>21.216999999999999</v>
      </c>
      <c r="P107" s="2">
        <f t="shared" si="63"/>
        <v>0</v>
      </c>
      <c r="Q107" s="2">
        <f t="shared" si="63"/>
        <v>0</v>
      </c>
      <c r="R107" s="2">
        <f t="shared" si="63"/>
        <v>0</v>
      </c>
      <c r="S107" s="2">
        <f t="shared" si="63"/>
        <v>0</v>
      </c>
      <c r="T107" s="2">
        <f t="shared" si="63"/>
        <v>0</v>
      </c>
      <c r="U107" s="2">
        <f t="shared" si="63"/>
        <v>92.047750000000008</v>
      </c>
      <c r="V107" s="2">
        <f t="shared" si="63"/>
        <v>92.047750000000008</v>
      </c>
      <c r="W107" s="2">
        <f t="shared" si="63"/>
        <v>0</v>
      </c>
      <c r="X107" s="2">
        <f t="shared" si="63"/>
        <v>0</v>
      </c>
      <c r="Y107" s="2">
        <f t="shared" si="63"/>
        <v>0</v>
      </c>
      <c r="Z107" s="2">
        <f t="shared" si="63"/>
        <v>0</v>
      </c>
      <c r="AA107" s="2">
        <f t="shared" si="63"/>
        <v>0</v>
      </c>
      <c r="AB107" s="2">
        <f t="shared" si="63"/>
        <v>0</v>
      </c>
      <c r="AC107" s="2">
        <f t="shared" si="63"/>
        <v>55.399916666666662</v>
      </c>
      <c r="AD107" s="2">
        <f t="shared" si="63"/>
        <v>0</v>
      </c>
      <c r="AE107" s="2">
        <f t="shared" si="63"/>
        <v>30.800833333333337</v>
      </c>
      <c r="AF107" s="2">
        <f t="shared" si="63"/>
        <v>0</v>
      </c>
      <c r="AG107" s="2">
        <f t="shared" si="63"/>
        <v>5.8470000000000013</v>
      </c>
      <c r="AH107" s="2">
        <f t="shared" si="63"/>
        <v>0</v>
      </c>
      <c r="AI107" s="2">
        <f t="shared" si="63"/>
        <v>92.047750000000008</v>
      </c>
      <c r="AJ107" s="2">
        <f t="shared" si="63"/>
        <v>0</v>
      </c>
      <c r="AK107" s="40"/>
    </row>
    <row r="108" spans="1:37" x14ac:dyDescent="0.25">
      <c r="A108" s="17" t="s">
        <v>94</v>
      </c>
      <c r="B108" s="42" t="s">
        <v>158</v>
      </c>
      <c r="C108" s="43" t="s">
        <v>218</v>
      </c>
      <c r="D108" s="43"/>
      <c r="E108" s="43">
        <v>2020</v>
      </c>
      <c r="F108" s="43">
        <v>2020</v>
      </c>
      <c r="G108" s="47"/>
      <c r="H108" s="59">
        <v>0.19750000000000001</v>
      </c>
      <c r="I108" s="46"/>
      <c r="J108" s="10"/>
      <c r="K108" s="3">
        <f>SUM(L108:O108)</f>
        <v>0.19750000000000001</v>
      </c>
      <c r="L108" s="41">
        <v>0</v>
      </c>
      <c r="M108" s="41">
        <v>0</v>
      </c>
      <c r="N108" s="41">
        <f t="shared" ref="N108:N117" si="64">H108</f>
        <v>0.19750000000000001</v>
      </c>
      <c r="O108" s="46">
        <v>0</v>
      </c>
      <c r="P108" s="3"/>
      <c r="Q108" s="10"/>
      <c r="R108" s="10"/>
      <c r="S108" s="10"/>
      <c r="T108" s="14"/>
      <c r="U108" s="14">
        <f>K108</f>
        <v>0.19750000000000001</v>
      </c>
      <c r="V108" s="14">
        <f>U108</f>
        <v>0.19750000000000001</v>
      </c>
      <c r="W108" s="10"/>
      <c r="X108" s="10"/>
      <c r="Y108" s="41"/>
      <c r="Z108" s="3"/>
      <c r="AA108" s="10"/>
      <c r="AB108" s="10"/>
      <c r="AC108" s="10">
        <f>H108</f>
        <v>0.19750000000000001</v>
      </c>
      <c r="AD108" s="10"/>
      <c r="AE108" s="10"/>
      <c r="AF108" s="10"/>
      <c r="AG108" s="10"/>
      <c r="AH108" s="10"/>
      <c r="AI108" s="3">
        <f t="shared" ref="AI108:AI120" si="65">AC108+AE108+AG108</f>
        <v>0.19750000000000001</v>
      </c>
      <c r="AJ108" s="3">
        <f t="shared" ref="AJ108" si="66">AD108+AF108+AH108</f>
        <v>0</v>
      </c>
      <c r="AK108" s="12"/>
    </row>
    <row r="109" spans="1:37" x14ac:dyDescent="0.25">
      <c r="A109" s="17" t="s">
        <v>94</v>
      </c>
      <c r="B109" s="42" t="s">
        <v>159</v>
      </c>
      <c r="C109" s="43" t="s">
        <v>219</v>
      </c>
      <c r="D109" s="43"/>
      <c r="E109" s="43">
        <v>2020</v>
      </c>
      <c r="F109" s="43">
        <v>2020</v>
      </c>
      <c r="G109" s="47"/>
      <c r="H109" s="59">
        <v>28.7425</v>
      </c>
      <c r="I109" s="46"/>
      <c r="J109" s="10"/>
      <c r="K109" s="3">
        <f t="shared" ref="K109:K120" si="67">SUM(L109:O109)</f>
        <v>28.7425</v>
      </c>
      <c r="L109" s="41">
        <v>0</v>
      </c>
      <c r="M109" s="41">
        <v>0</v>
      </c>
      <c r="N109" s="41">
        <f t="shared" si="64"/>
        <v>28.7425</v>
      </c>
      <c r="O109" s="41">
        <v>0</v>
      </c>
      <c r="P109" s="3"/>
      <c r="Q109" s="10"/>
      <c r="R109" s="10"/>
      <c r="S109" s="10"/>
      <c r="T109" s="14"/>
      <c r="U109" s="14">
        <f t="shared" ref="U109:U120" si="68">K109</f>
        <v>28.7425</v>
      </c>
      <c r="V109" s="14">
        <f t="shared" ref="V109:V120" si="69">U109</f>
        <v>28.7425</v>
      </c>
      <c r="W109" s="10"/>
      <c r="X109" s="10"/>
      <c r="Y109" s="41"/>
      <c r="Z109" s="3"/>
      <c r="AA109" s="10"/>
      <c r="AB109" s="10"/>
      <c r="AC109" s="10">
        <f>U109</f>
        <v>28.7425</v>
      </c>
      <c r="AD109" s="10"/>
      <c r="AE109" s="10"/>
      <c r="AF109" s="10"/>
      <c r="AG109" s="10"/>
      <c r="AH109" s="10"/>
      <c r="AI109" s="3">
        <f t="shared" si="65"/>
        <v>28.7425</v>
      </c>
      <c r="AJ109" s="3">
        <f t="shared" ref="AJ109:AJ120" si="70">AD109+AF109+AH109</f>
        <v>0</v>
      </c>
      <c r="AK109" s="12"/>
    </row>
    <row r="110" spans="1:37" x14ac:dyDescent="0.25">
      <c r="A110" s="17" t="s">
        <v>94</v>
      </c>
      <c r="B110" s="42" t="s">
        <v>160</v>
      </c>
      <c r="C110" s="43" t="s">
        <v>220</v>
      </c>
      <c r="D110" s="43"/>
      <c r="E110" s="43">
        <v>2022</v>
      </c>
      <c r="F110" s="43">
        <v>2022</v>
      </c>
      <c r="G110" s="47"/>
      <c r="H110" s="59">
        <v>1.45</v>
      </c>
      <c r="I110" s="46"/>
      <c r="J110" s="10"/>
      <c r="K110" s="3">
        <f t="shared" si="67"/>
        <v>1.45</v>
      </c>
      <c r="L110" s="41">
        <v>0</v>
      </c>
      <c r="M110" s="41">
        <v>0</v>
      </c>
      <c r="N110" s="41">
        <f t="shared" si="64"/>
        <v>1.45</v>
      </c>
      <c r="O110" s="41">
        <v>0</v>
      </c>
      <c r="P110" s="3"/>
      <c r="Q110" s="10"/>
      <c r="R110" s="10"/>
      <c r="S110" s="10"/>
      <c r="T110" s="14"/>
      <c r="U110" s="14">
        <f t="shared" si="68"/>
        <v>1.45</v>
      </c>
      <c r="V110" s="14">
        <f t="shared" si="69"/>
        <v>1.45</v>
      </c>
      <c r="W110" s="10"/>
      <c r="X110" s="10"/>
      <c r="Y110" s="41"/>
      <c r="Z110" s="3"/>
      <c r="AA110" s="10"/>
      <c r="AB110" s="10"/>
      <c r="AC110" s="10"/>
      <c r="AD110" s="10"/>
      <c r="AE110" s="10"/>
      <c r="AF110" s="10"/>
      <c r="AG110" s="10">
        <f>H110</f>
        <v>1.45</v>
      </c>
      <c r="AH110" s="10"/>
      <c r="AI110" s="3">
        <f t="shared" si="65"/>
        <v>1.45</v>
      </c>
      <c r="AJ110" s="3">
        <f t="shared" si="70"/>
        <v>0</v>
      </c>
      <c r="AK110" s="12"/>
    </row>
    <row r="111" spans="1:37" ht="30" x14ac:dyDescent="0.25">
      <c r="A111" s="17" t="s">
        <v>94</v>
      </c>
      <c r="B111" s="42" t="s">
        <v>161</v>
      </c>
      <c r="C111" s="43" t="s">
        <v>221</v>
      </c>
      <c r="D111" s="43"/>
      <c r="E111" s="43">
        <v>2022</v>
      </c>
      <c r="F111" s="43">
        <v>2022</v>
      </c>
      <c r="G111" s="47"/>
      <c r="H111" s="59">
        <v>1.9408333333333336</v>
      </c>
      <c r="I111" s="46"/>
      <c r="J111" s="10"/>
      <c r="K111" s="3">
        <f t="shared" si="67"/>
        <v>1.9408333333333336</v>
      </c>
      <c r="L111" s="41">
        <v>0</v>
      </c>
      <c r="M111" s="41">
        <v>0</v>
      </c>
      <c r="N111" s="41">
        <f t="shared" si="64"/>
        <v>1.9408333333333336</v>
      </c>
      <c r="O111" s="41">
        <v>0</v>
      </c>
      <c r="P111" s="3"/>
      <c r="Q111" s="10"/>
      <c r="R111" s="10"/>
      <c r="S111" s="10"/>
      <c r="T111" s="14"/>
      <c r="U111" s="14">
        <f t="shared" si="68"/>
        <v>1.9408333333333336</v>
      </c>
      <c r="V111" s="14">
        <f t="shared" si="69"/>
        <v>1.9408333333333336</v>
      </c>
      <c r="W111" s="10"/>
      <c r="X111" s="10"/>
      <c r="Y111" s="41"/>
      <c r="Z111" s="3"/>
      <c r="AA111" s="10"/>
      <c r="AB111" s="10"/>
      <c r="AC111" s="10"/>
      <c r="AD111" s="10"/>
      <c r="AE111" s="10"/>
      <c r="AF111" s="10"/>
      <c r="AG111" s="10">
        <f>H111</f>
        <v>1.9408333333333336</v>
      </c>
      <c r="AH111" s="10"/>
      <c r="AI111" s="3">
        <f t="shared" si="65"/>
        <v>1.9408333333333336</v>
      </c>
      <c r="AJ111" s="3">
        <f t="shared" si="70"/>
        <v>0</v>
      </c>
      <c r="AK111" s="12"/>
    </row>
    <row r="112" spans="1:37" x14ac:dyDescent="0.25">
      <c r="A112" s="17" t="s">
        <v>94</v>
      </c>
      <c r="B112" s="42" t="s">
        <v>162</v>
      </c>
      <c r="C112" s="43" t="s">
        <v>222</v>
      </c>
      <c r="D112" s="43"/>
      <c r="E112" s="43">
        <v>2022</v>
      </c>
      <c r="F112" s="43">
        <v>2022</v>
      </c>
      <c r="G112" s="47"/>
      <c r="H112" s="59">
        <v>0.66666666666666674</v>
      </c>
      <c r="I112" s="46"/>
      <c r="J112" s="10"/>
      <c r="K112" s="3">
        <f t="shared" si="67"/>
        <v>0.66666666666666674</v>
      </c>
      <c r="L112" s="41">
        <v>0</v>
      </c>
      <c r="M112" s="41">
        <v>0</v>
      </c>
      <c r="N112" s="41">
        <f t="shared" si="64"/>
        <v>0.66666666666666674</v>
      </c>
      <c r="O112" s="41">
        <v>0</v>
      </c>
      <c r="P112" s="3"/>
      <c r="Q112" s="10"/>
      <c r="R112" s="10"/>
      <c r="S112" s="10"/>
      <c r="T112" s="14"/>
      <c r="U112" s="14">
        <f t="shared" si="68"/>
        <v>0.66666666666666674</v>
      </c>
      <c r="V112" s="14">
        <f t="shared" si="69"/>
        <v>0.66666666666666674</v>
      </c>
      <c r="W112" s="10"/>
      <c r="X112" s="10"/>
      <c r="Y112" s="41"/>
      <c r="Z112" s="3"/>
      <c r="AA112" s="10"/>
      <c r="AB112" s="10"/>
      <c r="AC112" s="10"/>
      <c r="AD112" s="10"/>
      <c r="AE112" s="10">
        <f>H112</f>
        <v>0.66666666666666674</v>
      </c>
      <c r="AF112" s="10"/>
      <c r="AH112" s="10"/>
      <c r="AI112" s="3">
        <f t="shared" si="65"/>
        <v>0.66666666666666674</v>
      </c>
      <c r="AJ112" s="3">
        <f t="shared" si="70"/>
        <v>0</v>
      </c>
      <c r="AK112" s="12"/>
    </row>
    <row r="113" spans="1:37" ht="30" x14ac:dyDescent="0.25">
      <c r="A113" s="17" t="s">
        <v>94</v>
      </c>
      <c r="B113" s="42" t="s">
        <v>163</v>
      </c>
      <c r="C113" s="43" t="s">
        <v>223</v>
      </c>
      <c r="D113" s="43"/>
      <c r="E113" s="43">
        <v>2020</v>
      </c>
      <c r="F113" s="43">
        <v>2020</v>
      </c>
      <c r="G113" s="47"/>
      <c r="H113" s="59">
        <v>26.666666666666668</v>
      </c>
      <c r="I113" s="46"/>
      <c r="J113" s="10"/>
      <c r="K113" s="3">
        <f t="shared" si="67"/>
        <v>26.666666666666668</v>
      </c>
      <c r="L113" s="41">
        <v>0</v>
      </c>
      <c r="M113" s="41">
        <v>0</v>
      </c>
      <c r="N113" s="41">
        <f t="shared" si="64"/>
        <v>26.666666666666668</v>
      </c>
      <c r="O113" s="41">
        <v>0</v>
      </c>
      <c r="P113" s="3"/>
      <c r="Q113" s="10"/>
      <c r="R113" s="10"/>
      <c r="S113" s="10"/>
      <c r="T113" s="14"/>
      <c r="U113" s="14">
        <f t="shared" si="68"/>
        <v>26.666666666666668</v>
      </c>
      <c r="V113" s="14">
        <f t="shared" si="69"/>
        <v>26.666666666666668</v>
      </c>
      <c r="W113" s="10"/>
      <c r="X113" s="10"/>
      <c r="Y113" s="41"/>
      <c r="Z113" s="3"/>
      <c r="AA113" s="10"/>
      <c r="AB113" s="10"/>
      <c r="AC113" s="10"/>
      <c r="AD113" s="10"/>
      <c r="AE113" s="10">
        <f>H113</f>
        <v>26.666666666666668</v>
      </c>
      <c r="AF113" s="10"/>
      <c r="AG113" s="10"/>
      <c r="AH113" s="39"/>
      <c r="AI113" s="3">
        <f t="shared" si="65"/>
        <v>26.666666666666668</v>
      </c>
      <c r="AJ113" s="3">
        <f t="shared" si="70"/>
        <v>0</v>
      </c>
      <c r="AK113" s="12"/>
    </row>
    <row r="114" spans="1:37" x14ac:dyDescent="0.25">
      <c r="A114" s="17" t="s">
        <v>94</v>
      </c>
      <c r="B114" s="42" t="s">
        <v>164</v>
      </c>
      <c r="C114" s="43" t="s">
        <v>224</v>
      </c>
      <c r="D114" s="43"/>
      <c r="E114" s="43">
        <v>2021</v>
      </c>
      <c r="F114" s="43">
        <v>2021</v>
      </c>
      <c r="G114" s="47"/>
      <c r="H114" s="59">
        <v>1.6608333333333334</v>
      </c>
      <c r="I114" s="46"/>
      <c r="J114" s="10"/>
      <c r="K114" s="3">
        <f t="shared" si="67"/>
        <v>1.6608333333333334</v>
      </c>
      <c r="L114" s="41">
        <v>0</v>
      </c>
      <c r="M114" s="41">
        <v>0</v>
      </c>
      <c r="N114" s="41">
        <f t="shared" si="64"/>
        <v>1.6608333333333334</v>
      </c>
      <c r="O114" s="41">
        <v>0</v>
      </c>
      <c r="P114" s="3"/>
      <c r="Q114" s="10"/>
      <c r="R114" s="10"/>
      <c r="S114" s="10"/>
      <c r="T114" s="14"/>
      <c r="U114" s="14">
        <f t="shared" si="68"/>
        <v>1.6608333333333334</v>
      </c>
      <c r="V114" s="14">
        <f t="shared" si="69"/>
        <v>1.6608333333333334</v>
      </c>
      <c r="W114" s="10"/>
      <c r="X114" s="10"/>
      <c r="Y114" s="41"/>
      <c r="Z114" s="3"/>
      <c r="AA114" s="10"/>
      <c r="AB114" s="10"/>
      <c r="AC114" s="10">
        <f>H114</f>
        <v>1.6608333333333334</v>
      </c>
      <c r="AD114" s="10"/>
      <c r="AF114" s="10"/>
      <c r="AG114" s="10"/>
      <c r="AH114" s="39"/>
      <c r="AI114" s="3">
        <f t="shared" si="65"/>
        <v>1.6608333333333334</v>
      </c>
      <c r="AJ114" s="3">
        <f t="shared" si="70"/>
        <v>0</v>
      </c>
      <c r="AK114" s="12"/>
    </row>
    <row r="115" spans="1:37" x14ac:dyDescent="0.25">
      <c r="A115" s="17" t="s">
        <v>94</v>
      </c>
      <c r="B115" s="42" t="s">
        <v>165</v>
      </c>
      <c r="C115" s="43" t="s">
        <v>225</v>
      </c>
      <c r="D115" s="43"/>
      <c r="E115" s="43">
        <v>2021</v>
      </c>
      <c r="F115" s="43">
        <v>2021</v>
      </c>
      <c r="G115" s="47"/>
      <c r="H115" s="59">
        <v>2.9233333333333333</v>
      </c>
      <c r="I115" s="46"/>
      <c r="J115" s="10"/>
      <c r="K115" s="3">
        <f t="shared" si="67"/>
        <v>2.9233333333333333</v>
      </c>
      <c r="L115" s="41">
        <v>0</v>
      </c>
      <c r="M115" s="41">
        <v>0</v>
      </c>
      <c r="N115" s="41">
        <f t="shared" si="64"/>
        <v>2.9233333333333333</v>
      </c>
      <c r="O115" s="41">
        <v>0</v>
      </c>
      <c r="P115" s="3"/>
      <c r="Q115" s="10"/>
      <c r="R115" s="10"/>
      <c r="S115" s="10"/>
      <c r="T115" s="14"/>
      <c r="U115" s="14">
        <f t="shared" si="68"/>
        <v>2.9233333333333333</v>
      </c>
      <c r="V115" s="14">
        <f t="shared" si="69"/>
        <v>2.9233333333333333</v>
      </c>
      <c r="W115" s="10"/>
      <c r="X115" s="10"/>
      <c r="Y115" s="41"/>
      <c r="Z115" s="3"/>
      <c r="AA115" s="10"/>
      <c r="AB115" s="10"/>
      <c r="AC115" s="10">
        <f>H115</f>
        <v>2.9233333333333333</v>
      </c>
      <c r="AD115" s="10"/>
      <c r="AE115" s="10"/>
      <c r="AF115" s="10"/>
      <c r="AG115" s="10"/>
      <c r="AH115" s="39"/>
      <c r="AI115" s="3">
        <f t="shared" si="65"/>
        <v>2.9233333333333333</v>
      </c>
      <c r="AJ115" s="3">
        <f t="shared" si="70"/>
        <v>0</v>
      </c>
      <c r="AK115" s="12"/>
    </row>
    <row r="116" spans="1:37" x14ac:dyDescent="0.25">
      <c r="A116" s="17" t="s">
        <v>94</v>
      </c>
      <c r="B116" s="42" t="s">
        <v>166</v>
      </c>
      <c r="C116" s="43" t="s">
        <v>226</v>
      </c>
      <c r="D116" s="43"/>
      <c r="E116" s="43">
        <v>2020</v>
      </c>
      <c r="F116" s="43">
        <v>2020</v>
      </c>
      <c r="G116" s="47"/>
      <c r="H116" s="59">
        <v>1.1208333333333333</v>
      </c>
      <c r="I116" s="46"/>
      <c r="J116" s="10"/>
      <c r="K116" s="3">
        <f t="shared" si="67"/>
        <v>1.1208333333333333</v>
      </c>
      <c r="L116" s="41">
        <v>0</v>
      </c>
      <c r="M116" s="41">
        <v>0</v>
      </c>
      <c r="N116" s="41">
        <f t="shared" si="64"/>
        <v>1.1208333333333333</v>
      </c>
      <c r="O116" s="41">
        <v>0</v>
      </c>
      <c r="P116" s="3"/>
      <c r="Q116" s="10"/>
      <c r="R116" s="10"/>
      <c r="S116" s="10"/>
      <c r="T116" s="10"/>
      <c r="U116" s="14">
        <f t="shared" si="68"/>
        <v>1.1208333333333333</v>
      </c>
      <c r="V116" s="14">
        <f t="shared" si="69"/>
        <v>1.1208333333333333</v>
      </c>
      <c r="W116" s="10"/>
      <c r="X116" s="10"/>
      <c r="Y116" s="41"/>
      <c r="Z116" s="3"/>
      <c r="AA116" s="10"/>
      <c r="AB116" s="10"/>
      <c r="AC116" s="10">
        <f>H116</f>
        <v>1.1208333333333333</v>
      </c>
      <c r="AD116" s="10"/>
      <c r="AE116" s="10"/>
      <c r="AF116" s="10"/>
      <c r="AG116" s="10"/>
      <c r="AH116" s="39"/>
      <c r="AI116" s="3">
        <f t="shared" si="65"/>
        <v>1.1208333333333333</v>
      </c>
      <c r="AJ116" s="3">
        <f t="shared" si="70"/>
        <v>0</v>
      </c>
      <c r="AK116" s="12"/>
    </row>
    <row r="117" spans="1:37" x14ac:dyDescent="0.25">
      <c r="A117" s="17" t="s">
        <v>94</v>
      </c>
      <c r="B117" s="42" t="s">
        <v>167</v>
      </c>
      <c r="C117" s="43" t="s">
        <v>227</v>
      </c>
      <c r="D117" s="43"/>
      <c r="E117" s="43">
        <v>2022</v>
      </c>
      <c r="F117" s="43">
        <v>2022</v>
      </c>
      <c r="G117" s="52"/>
      <c r="H117" s="59">
        <v>2.8616666666666668</v>
      </c>
      <c r="I117" s="46"/>
      <c r="J117" s="10"/>
      <c r="K117" s="3">
        <f t="shared" si="67"/>
        <v>2.8616666666666668</v>
      </c>
      <c r="L117" s="41">
        <v>0</v>
      </c>
      <c r="M117" s="41">
        <v>0</v>
      </c>
      <c r="N117" s="41">
        <f t="shared" si="64"/>
        <v>2.8616666666666668</v>
      </c>
      <c r="O117" s="41">
        <v>0</v>
      </c>
      <c r="P117" s="3"/>
      <c r="Q117" s="10"/>
      <c r="R117" s="10"/>
      <c r="S117" s="10"/>
      <c r="T117" s="10"/>
      <c r="U117" s="14">
        <f t="shared" si="68"/>
        <v>2.8616666666666668</v>
      </c>
      <c r="V117" s="14">
        <f t="shared" si="69"/>
        <v>2.8616666666666668</v>
      </c>
      <c r="W117" s="10"/>
      <c r="X117" s="10"/>
      <c r="Y117" s="41"/>
      <c r="Z117" s="3"/>
      <c r="AA117" s="10"/>
      <c r="AB117" s="10"/>
      <c r="AC117" s="10">
        <f>H117</f>
        <v>2.8616666666666668</v>
      </c>
      <c r="AD117" s="10"/>
      <c r="AE117" s="10"/>
      <c r="AF117" s="10"/>
      <c r="AG117" s="10"/>
      <c r="AH117" s="39"/>
      <c r="AI117" s="3">
        <f t="shared" si="65"/>
        <v>2.8616666666666668</v>
      </c>
      <c r="AJ117" s="3">
        <f t="shared" si="70"/>
        <v>0</v>
      </c>
      <c r="AK117" s="12"/>
    </row>
    <row r="118" spans="1:37" ht="30" x14ac:dyDescent="0.25">
      <c r="A118" s="17" t="s">
        <v>94</v>
      </c>
      <c r="B118" s="42" t="s">
        <v>252</v>
      </c>
      <c r="C118" s="43" t="s">
        <v>228</v>
      </c>
      <c r="D118" s="43"/>
      <c r="E118" s="43">
        <v>2020</v>
      </c>
      <c r="F118" s="43">
        <v>2020</v>
      </c>
      <c r="G118" s="62"/>
      <c r="H118" s="61">
        <f>3.1199/1.2</f>
        <v>2.5999166666666667</v>
      </c>
      <c r="I118" s="46"/>
      <c r="J118" s="10"/>
      <c r="K118" s="3">
        <f t="shared" ref="K118" si="71">SUM(L118:O118)</f>
        <v>2.5999166666666667</v>
      </c>
      <c r="L118" s="41">
        <v>0</v>
      </c>
      <c r="M118" s="41">
        <v>0</v>
      </c>
      <c r="N118" s="41">
        <f t="shared" ref="N118" si="72">H118</f>
        <v>2.5999166666666667</v>
      </c>
      <c r="O118" s="41">
        <v>0</v>
      </c>
      <c r="P118" s="3"/>
      <c r="Q118" s="10"/>
      <c r="R118" s="10"/>
      <c r="S118" s="10"/>
      <c r="T118" s="10"/>
      <c r="U118" s="14">
        <f t="shared" ref="U118" si="73">K118</f>
        <v>2.5999166666666667</v>
      </c>
      <c r="V118" s="14">
        <f>U118</f>
        <v>2.5999166666666667</v>
      </c>
      <c r="W118" s="10"/>
      <c r="X118" s="10"/>
      <c r="Y118" s="41"/>
      <c r="Z118" s="3"/>
      <c r="AA118" s="10"/>
      <c r="AB118" s="10"/>
      <c r="AC118" s="10">
        <f>H118</f>
        <v>2.5999166666666667</v>
      </c>
      <c r="AD118" s="10"/>
      <c r="AE118" s="10"/>
      <c r="AF118" s="10"/>
      <c r="AG118" s="10"/>
      <c r="AH118" s="39"/>
      <c r="AI118" s="3">
        <f t="shared" ref="AI118" si="74">AC118+AE118+AG118</f>
        <v>2.5999166666666667</v>
      </c>
      <c r="AJ118" s="3">
        <f t="shared" ref="AJ118" si="75">AD118+AF118+AH118</f>
        <v>0</v>
      </c>
      <c r="AK118" s="12"/>
    </row>
    <row r="119" spans="1:37" ht="52.5" customHeight="1" x14ac:dyDescent="0.25">
      <c r="A119" s="17" t="s">
        <v>94</v>
      </c>
      <c r="B119" s="42" t="s">
        <v>247</v>
      </c>
      <c r="C119" s="43" t="s">
        <v>229</v>
      </c>
      <c r="D119" s="43"/>
      <c r="E119" s="43">
        <v>2022</v>
      </c>
      <c r="F119" s="43">
        <v>2022</v>
      </c>
      <c r="G119" s="58"/>
      <c r="H119" s="61">
        <v>1.5895000000000001</v>
      </c>
      <c r="I119" s="46"/>
      <c r="J119" s="10"/>
      <c r="K119" s="3">
        <f t="shared" si="67"/>
        <v>1.5895000000000001</v>
      </c>
      <c r="L119" s="41">
        <v>0</v>
      </c>
      <c r="M119" s="41">
        <v>0</v>
      </c>
      <c r="N119" s="41">
        <v>0</v>
      </c>
      <c r="O119" s="41">
        <f>H119</f>
        <v>1.5895000000000001</v>
      </c>
      <c r="P119" s="3"/>
      <c r="Q119" s="10"/>
      <c r="R119" s="10"/>
      <c r="S119" s="10"/>
      <c r="T119" s="10"/>
      <c r="U119" s="14">
        <f t="shared" si="68"/>
        <v>1.5895000000000001</v>
      </c>
      <c r="V119" s="14">
        <f t="shared" si="69"/>
        <v>1.5895000000000001</v>
      </c>
      <c r="W119" s="10"/>
      <c r="X119" s="10"/>
      <c r="Y119" s="41"/>
      <c r="Z119" s="3"/>
      <c r="AA119" s="10"/>
      <c r="AB119" s="10"/>
      <c r="AC119" s="10"/>
      <c r="AD119" s="10"/>
      <c r="AE119" s="10"/>
      <c r="AF119" s="10"/>
      <c r="AG119" s="10">
        <v>1.5895000000000001</v>
      </c>
      <c r="AH119" s="39"/>
      <c r="AI119" s="3">
        <f t="shared" si="65"/>
        <v>1.5895000000000001</v>
      </c>
      <c r="AJ119" s="3">
        <f t="shared" si="70"/>
        <v>0</v>
      </c>
      <c r="AK119" s="12"/>
    </row>
    <row r="120" spans="1:37" x14ac:dyDescent="0.25">
      <c r="A120" s="17" t="s">
        <v>94</v>
      </c>
      <c r="B120" s="42" t="s">
        <v>168</v>
      </c>
      <c r="C120" s="43" t="s">
        <v>230</v>
      </c>
      <c r="D120" s="43"/>
      <c r="E120" s="43">
        <v>2020</v>
      </c>
      <c r="F120" s="43">
        <v>2020</v>
      </c>
      <c r="G120" s="47"/>
      <c r="H120" s="59">
        <f>14.191/1.2</f>
        <v>11.825833333333334</v>
      </c>
      <c r="I120" s="46"/>
      <c r="J120" s="10"/>
      <c r="K120" s="3">
        <f t="shared" si="67"/>
        <v>11.825833333333334</v>
      </c>
      <c r="L120" s="41">
        <v>0</v>
      </c>
      <c r="M120" s="41">
        <v>0</v>
      </c>
      <c r="N120" s="41">
        <v>0</v>
      </c>
      <c r="O120" s="41">
        <f>H120</f>
        <v>11.825833333333334</v>
      </c>
      <c r="P120" s="3"/>
      <c r="Q120" s="10"/>
      <c r="R120" s="10"/>
      <c r="S120" s="10"/>
      <c r="T120" s="10"/>
      <c r="U120" s="14">
        <f t="shared" si="68"/>
        <v>11.825833333333334</v>
      </c>
      <c r="V120" s="14">
        <f t="shared" si="69"/>
        <v>11.825833333333334</v>
      </c>
      <c r="W120" s="10"/>
      <c r="X120" s="10"/>
      <c r="Y120" s="41"/>
      <c r="Z120" s="3"/>
      <c r="AA120" s="10"/>
      <c r="AB120" s="10"/>
      <c r="AC120" s="10">
        <f>U120</f>
        <v>11.825833333333334</v>
      </c>
      <c r="AD120" s="10"/>
      <c r="AE120" s="10"/>
      <c r="AF120" s="10"/>
      <c r="AG120" s="10"/>
      <c r="AH120" s="39"/>
      <c r="AI120" s="3">
        <f t="shared" si="65"/>
        <v>11.825833333333334</v>
      </c>
      <c r="AJ120" s="3">
        <f t="shared" si="70"/>
        <v>0</v>
      </c>
      <c r="AK120" s="12"/>
    </row>
    <row r="121" spans="1:37" ht="52.5" customHeight="1" x14ac:dyDescent="0.25">
      <c r="A121" s="17" t="s">
        <v>94</v>
      </c>
      <c r="B121" s="42" t="s">
        <v>250</v>
      </c>
      <c r="C121" s="43" t="s">
        <v>251</v>
      </c>
      <c r="D121" s="43"/>
      <c r="E121" s="43">
        <v>2020</v>
      </c>
      <c r="F121" s="43">
        <v>2022</v>
      </c>
      <c r="G121" s="62"/>
      <c r="H121" s="61">
        <f>9.362/1.2</f>
        <v>7.8016666666666667</v>
      </c>
      <c r="I121" s="46"/>
      <c r="J121" s="10"/>
      <c r="K121" s="3">
        <f t="shared" ref="K121" si="76">SUM(L121:O121)</f>
        <v>7.8016666666666667</v>
      </c>
      <c r="L121" s="41">
        <v>0</v>
      </c>
      <c r="M121" s="41">
        <v>0</v>
      </c>
      <c r="N121" s="41">
        <v>0</v>
      </c>
      <c r="O121" s="41">
        <f>H121</f>
        <v>7.8016666666666667</v>
      </c>
      <c r="P121" s="3"/>
      <c r="Q121" s="10"/>
      <c r="R121" s="10"/>
      <c r="S121" s="10"/>
      <c r="T121" s="10"/>
      <c r="U121" s="14">
        <f t="shared" ref="U121" si="77">K121</f>
        <v>7.8016666666666667</v>
      </c>
      <c r="V121" s="14">
        <f>U121</f>
        <v>7.8016666666666667</v>
      </c>
      <c r="W121" s="10"/>
      <c r="X121" s="10"/>
      <c r="Y121" s="41"/>
      <c r="Z121" s="3"/>
      <c r="AA121" s="10"/>
      <c r="AB121" s="10"/>
      <c r="AC121" s="10">
        <f>4.161/1.2</f>
        <v>3.4674999999999998</v>
      </c>
      <c r="AD121" s="10"/>
      <c r="AE121" s="10">
        <f>AC121</f>
        <v>3.4674999999999998</v>
      </c>
      <c r="AF121" s="10"/>
      <c r="AG121" s="10">
        <f>1.04/1.2</f>
        <v>0.8666666666666667</v>
      </c>
      <c r="AH121" s="39"/>
      <c r="AI121" s="3">
        <f t="shared" ref="AI121" si="78">AC121+AE121+AG121</f>
        <v>7.8016666666666659</v>
      </c>
      <c r="AJ121" s="3">
        <f t="shared" ref="AJ121" si="79">AD121+AF121+AH121</f>
        <v>0</v>
      </c>
      <c r="AK121" s="12"/>
    </row>
  </sheetData>
  <mergeCells count="33">
    <mergeCell ref="A11:AK11"/>
    <mergeCell ref="A12:AK12"/>
    <mergeCell ref="AJ1:AN1"/>
    <mergeCell ref="AJ2:AN2"/>
    <mergeCell ref="AJ3:AN3"/>
    <mergeCell ref="A6:AK6"/>
    <mergeCell ref="A8:AK8"/>
    <mergeCell ref="A9:AK9"/>
    <mergeCell ref="A10:AK10"/>
    <mergeCell ref="A13:AJ13"/>
    <mergeCell ref="A14:A16"/>
    <mergeCell ref="B14:B16"/>
    <mergeCell ref="C14:C16"/>
    <mergeCell ref="D14:D16"/>
    <mergeCell ref="E14:E16"/>
    <mergeCell ref="F14:G15"/>
    <mergeCell ref="H14:I15"/>
    <mergeCell ref="J14:J16"/>
    <mergeCell ref="AK14:AK16"/>
    <mergeCell ref="K15:O15"/>
    <mergeCell ref="P15:T15"/>
    <mergeCell ref="U15:V15"/>
    <mergeCell ref="W15:X15"/>
    <mergeCell ref="K14:T14"/>
    <mergeCell ref="U14:Z14"/>
    <mergeCell ref="AA14:AB15"/>
    <mergeCell ref="AC14:AJ14"/>
    <mergeCell ref="AJ15:AJ16"/>
    <mergeCell ref="Y15:Z15"/>
    <mergeCell ref="AC15:AD15"/>
    <mergeCell ref="AE15:AF15"/>
    <mergeCell ref="AG15:AH15"/>
    <mergeCell ref="AI15:AI1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3. План освоен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2019-02-22T00:47:17Z</dcterms:modified>
</cp:coreProperties>
</file>