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тюра\Регулирование\ОРГАНИЗАЦИИ\АО Камчатэнергосервис\ИНВЕСТ\отмена 2019 года\"/>
    </mc:Choice>
  </mc:AlternateContent>
  <bookViews>
    <workbookView xWindow="0" yWindow="0" windowWidth="28800" windowHeight="11835" tabRatio="850"/>
  </bookViews>
  <sheets>
    <sheet name="паспорт ИП" sheetId="89" r:id="rId1"/>
    <sheet name="Форма 1 ВО" sheetId="12" r:id="rId2"/>
    <sheet name="приложение 1.4" sheetId="42" state="hidden" r:id="rId3"/>
    <sheet name="1.4." sheetId="36" state="hidden" r:id="rId4"/>
    <sheet name=" 2.3" sheetId="66" state="hidden" r:id="rId5"/>
    <sheet name="4.3" sheetId="78" state="hidden" r:id="rId6"/>
    <sheet name="График ввода" sheetId="80" state="hidden" r:id="rId7"/>
    <sheet name="5" sheetId="79" state="hidden" r:id="rId8"/>
    <sheet name="6.1" sheetId="10" state="hidden" r:id="rId9"/>
    <sheet name="6.2" sheetId="7" state="hidden" r:id="rId10"/>
    <sheet name="6.3" sheetId="8" state="hidden" r:id="rId11"/>
    <sheet name="7.1" sheetId="44" state="hidden" r:id="rId12"/>
    <sheet name="7.2" sheetId="47" state="hidden" r:id="rId13"/>
    <sheet name="8" sheetId="45" state="hidden" r:id="rId14"/>
    <sheet name="9" sheetId="46" state="hidden" r:id="rId15"/>
    <sheet name="10" sheetId="38" state="hidden" r:id="rId16"/>
    <sheet name="11.1" sheetId="39" state="hidden" r:id="rId17"/>
    <sheet name="11.2" sheetId="53" state="hidden" r:id="rId18"/>
    <sheet name="12" sheetId="40" state="hidden" r:id="rId19"/>
    <sheet name="13" sheetId="49" state="hidden" r:id="rId20"/>
    <sheet name="ФОТ" sheetId="69" state="hidden" r:id="rId21"/>
    <sheet name="Тарифные последствия" sheetId="83" state="hidden" r:id="rId22"/>
    <sheet name="3-ИП ВО" sheetId="93" r:id="rId23"/>
    <sheet name="Финплан Стоки" sheetId="94" r:id="rId24"/>
  </sheets>
  <externalReferences>
    <externalReference r:id="rId25"/>
    <externalReference r:id="rId26"/>
    <externalReference r:id="rId27"/>
  </externalReferences>
  <definedNames>
    <definedName name="region_name">[1]Титульный!$G$8</definedName>
    <definedName name="TARIFF_SETUP_METHOD_CODE">[1]TECHSHEET!$E$44</definedName>
    <definedName name="TEMPLATE_CLAIM">[1]TECHSHEET!$E$34</definedName>
    <definedName name="TEMPLATE_SPHERE">[1]TECHSHEET!$E$6</definedName>
    <definedName name="VD">[2]TEHSHEET!$D$1:$D$10</definedName>
    <definedName name="_xlnm.Print_Titles" localSheetId="3">'1.4.'!$10:$12</definedName>
    <definedName name="_xlnm.Print_Titles" localSheetId="6">'График ввода'!$10:$13</definedName>
    <definedName name="_xlnm.Print_Titles" localSheetId="21">'Тарифные последствия'!$4:$7</definedName>
    <definedName name="_xlnm.Print_Titles" localSheetId="1">'Форма 1 ВО'!$13:$15</definedName>
    <definedName name="_xlnm.Print_Area" localSheetId="3">'1.4.'!$A$1:$V$22</definedName>
    <definedName name="_xlnm.Print_Area" localSheetId="5">'4.3'!$A$1:$I$63</definedName>
    <definedName name="_xlnm.Print_Area" localSheetId="8">'6.1'!$A$1:$M$58</definedName>
    <definedName name="_xlnm.Print_Area" localSheetId="9">'6.2'!$A$1:$E$49</definedName>
    <definedName name="_xlnm.Print_Area" localSheetId="10">'6.3'!$A$1:$J$27</definedName>
    <definedName name="_xlnm.Print_Area" localSheetId="6">'График ввода'!$A$1:$Q$37</definedName>
    <definedName name="_xlnm.Print_Area" localSheetId="0">'паспорт ИП'!$A$1:$D$29</definedName>
    <definedName name="_xlnm.Print_Area" localSheetId="23">'Финплан Стоки'!$A$1:$F$32</definedName>
    <definedName name="_xlnm.Print_Area" localSheetId="1">'Форма 1 ВО'!$A$1:$Q$32</definedName>
    <definedName name="_xlnm.Print_Area" localSheetId="20">ФОТ!$A$1:$G$54</definedName>
  </definedNames>
  <calcPr calcId="152511"/>
</workbook>
</file>

<file path=xl/calcChain.xml><?xml version="1.0" encoding="utf-8"?>
<calcChain xmlns="http://schemas.openxmlformats.org/spreadsheetml/2006/main">
  <c r="H30" i="93" l="1"/>
  <c r="H26" i="93"/>
  <c r="H27" i="93"/>
  <c r="H28" i="93"/>
  <c r="E40" i="93" l="1"/>
  <c r="D40" i="93"/>
  <c r="F39" i="93"/>
  <c r="E39" i="93"/>
  <c r="D39" i="93"/>
  <c r="F36" i="93"/>
  <c r="G36" i="93" s="1"/>
  <c r="F34" i="93"/>
  <c r="E34" i="93"/>
  <c r="D34" i="93"/>
  <c r="G33" i="93"/>
  <c r="G34" i="93" s="1"/>
  <c r="E30" i="93"/>
  <c r="F30" i="93" s="1"/>
  <c r="G30" i="93" s="1"/>
  <c r="E29" i="93"/>
  <c r="E37" i="93" s="1"/>
  <c r="D29" i="93"/>
  <c r="D37" i="93" s="1"/>
  <c r="E27" i="93"/>
  <c r="E28" i="93" s="1"/>
  <c r="D27" i="93"/>
  <c r="D28" i="93" s="1"/>
  <c r="F24" i="93"/>
  <c r="F29" i="93" s="1"/>
  <c r="G23" i="93"/>
  <c r="F22" i="93"/>
  <c r="E22" i="93"/>
  <c r="D22" i="93"/>
  <c r="G20" i="93"/>
  <c r="G39" i="93" s="1"/>
  <c r="L31" i="12"/>
  <c r="G22" i="93" l="1"/>
  <c r="G24" i="93"/>
  <c r="G40" i="93" s="1"/>
  <c r="F37" i="93"/>
  <c r="F27" i="93"/>
  <c r="F28" i="93" s="1"/>
  <c r="F40" i="93"/>
  <c r="M32" i="12"/>
  <c r="P32" i="12"/>
  <c r="Q32" i="12"/>
  <c r="K31" i="12"/>
  <c r="L30" i="12"/>
  <c r="K30" i="12"/>
  <c r="L29" i="12"/>
  <c r="K29" i="12"/>
  <c r="L28" i="12"/>
  <c r="K28" i="12"/>
  <c r="N27" i="12"/>
  <c r="L27" i="12" s="1"/>
  <c r="K27" i="12"/>
  <c r="N32" i="12" l="1"/>
  <c r="G27" i="93"/>
  <c r="G28" i="93" s="1"/>
  <c r="G29" i="93"/>
  <c r="G37" i="93" s="1"/>
  <c r="H29" i="93"/>
  <c r="O32" i="12"/>
  <c r="D19" i="94"/>
  <c r="E19" i="94"/>
  <c r="E30" i="94" s="1"/>
  <c r="F19" i="94"/>
  <c r="F30" i="94" s="1"/>
  <c r="D30" i="94" l="1"/>
  <c r="C30" i="94" s="1"/>
  <c r="C19" i="94"/>
  <c r="F34" i="94" l="1"/>
  <c r="E34" i="94"/>
  <c r="D34" i="94"/>
  <c r="L32" i="12"/>
  <c r="C34" i="94" l="1"/>
  <c r="L23" i="12" l="1"/>
  <c r="L22" i="12"/>
  <c r="L24" i="12" l="1"/>
  <c r="P14" i="36" l="1"/>
  <c r="M24" i="12"/>
  <c r="N24" i="12"/>
  <c r="O24" i="12"/>
  <c r="P24" i="12"/>
  <c r="Q24" i="12"/>
  <c r="P13" i="36" l="1"/>
  <c r="P15" i="36"/>
  <c r="F40" i="83" l="1"/>
  <c r="V38" i="83"/>
  <c r="T38" i="83" s="1"/>
  <c r="P38" i="83"/>
  <c r="N38" i="83" s="1"/>
  <c r="K38" i="83"/>
  <c r="I38" i="83" s="1"/>
  <c r="L38" i="83" s="1"/>
  <c r="H38" i="83"/>
  <c r="H37" i="83" s="1"/>
  <c r="V37" i="83"/>
  <c r="U37" i="83"/>
  <c r="O37" i="83"/>
  <c r="J37" i="83"/>
  <c r="G37" i="83"/>
  <c r="F37" i="83"/>
  <c r="E37" i="83"/>
  <c r="D37" i="83"/>
  <c r="V35" i="83"/>
  <c r="T35" i="83" s="1"/>
  <c r="W35" i="83" s="1"/>
  <c r="P35" i="83"/>
  <c r="N35" i="83"/>
  <c r="Q35" i="83" s="1"/>
  <c r="K35" i="83"/>
  <c r="I35" i="83" s="1"/>
  <c r="L35" i="83" s="1"/>
  <c r="M35" i="83" s="1"/>
  <c r="H35" i="83"/>
  <c r="V32" i="83"/>
  <c r="T32" i="83" s="1"/>
  <c r="W32" i="83" s="1"/>
  <c r="P32" i="83"/>
  <c r="N32" i="83"/>
  <c r="Q32" i="83" s="1"/>
  <c r="K32" i="83"/>
  <c r="I32" i="83" s="1"/>
  <c r="L32" i="83" s="1"/>
  <c r="H32" i="83"/>
  <c r="U31" i="83"/>
  <c r="O31" i="83"/>
  <c r="J31" i="83"/>
  <c r="G31" i="83"/>
  <c r="F31" i="83"/>
  <c r="E31" i="83"/>
  <c r="D31" i="83"/>
  <c r="V29" i="83"/>
  <c r="T29" i="83" s="1"/>
  <c r="W29" i="83" s="1"/>
  <c r="P29" i="83"/>
  <c r="K29" i="83"/>
  <c r="I29" i="83" s="1"/>
  <c r="L29" i="83" s="1"/>
  <c r="H29" i="83"/>
  <c r="V26" i="83"/>
  <c r="V25" i="83" s="1"/>
  <c r="P26" i="83"/>
  <c r="N26" i="83" s="1"/>
  <c r="K26" i="83"/>
  <c r="K25" i="83" s="1"/>
  <c r="H26" i="83"/>
  <c r="U25" i="83"/>
  <c r="O25" i="83"/>
  <c r="J25" i="83"/>
  <c r="G25" i="83"/>
  <c r="F25" i="83"/>
  <c r="E25" i="83"/>
  <c r="D25" i="83"/>
  <c r="V19" i="83"/>
  <c r="T19" i="83" s="1"/>
  <c r="W19" i="83" s="1"/>
  <c r="P19" i="83"/>
  <c r="N19" i="83" s="1"/>
  <c r="Q19" i="83" s="1"/>
  <c r="K19" i="83"/>
  <c r="I19" i="83" s="1"/>
  <c r="L19" i="83" s="1"/>
  <c r="H19" i="83"/>
  <c r="V17" i="83"/>
  <c r="T17" i="83" s="1"/>
  <c r="W17" i="83" s="1"/>
  <c r="P17" i="83"/>
  <c r="N17" i="83" s="1"/>
  <c r="Q17" i="83" s="1"/>
  <c r="K17" i="83"/>
  <c r="I17" i="83" s="1"/>
  <c r="L17" i="83" s="1"/>
  <c r="H17" i="83"/>
  <c r="V14" i="83"/>
  <c r="T14" i="83" s="1"/>
  <c r="P14" i="83"/>
  <c r="N14" i="83" s="1"/>
  <c r="Q14" i="83" s="1"/>
  <c r="K14" i="83"/>
  <c r="I14" i="83" s="1"/>
  <c r="L14" i="83" s="1"/>
  <c r="H14" i="83"/>
  <c r="V12" i="83"/>
  <c r="T12" i="83" s="1"/>
  <c r="W12" i="83" s="1"/>
  <c r="P12" i="83"/>
  <c r="N12" i="83" s="1"/>
  <c r="Q12" i="83" s="1"/>
  <c r="K12" i="83"/>
  <c r="I12" i="83" s="1"/>
  <c r="H12" i="83"/>
  <c r="V9" i="83"/>
  <c r="P9" i="83"/>
  <c r="N9" i="83" s="1"/>
  <c r="K9" i="83"/>
  <c r="I9" i="83" s="1"/>
  <c r="L9" i="83" s="1"/>
  <c r="H9" i="83"/>
  <c r="U8" i="83"/>
  <c r="O8" i="83"/>
  <c r="J8" i="83"/>
  <c r="G8" i="83"/>
  <c r="E8" i="83"/>
  <c r="D8" i="83"/>
  <c r="X17" i="83" l="1"/>
  <c r="M32" i="83"/>
  <c r="M9" i="83"/>
  <c r="X32" i="83"/>
  <c r="U40" i="83"/>
  <c r="R14" i="83"/>
  <c r="G40" i="83"/>
  <c r="P8" i="83"/>
  <c r="M14" i="83"/>
  <c r="V31" i="83"/>
  <c r="D40" i="83"/>
  <c r="J40" i="83"/>
  <c r="V8" i="83"/>
  <c r="V40" i="83" s="1"/>
  <c r="H25" i="83"/>
  <c r="M29" i="83"/>
  <c r="E40" i="83"/>
  <c r="K31" i="83"/>
  <c r="O40" i="83"/>
  <c r="M19" i="83"/>
  <c r="P37" i="83"/>
  <c r="H40" i="83"/>
  <c r="W38" i="83"/>
  <c r="W37" i="83" s="1"/>
  <c r="T37" i="83"/>
  <c r="Q26" i="83"/>
  <c r="R26" i="83" s="1"/>
  <c r="Q38" i="83"/>
  <c r="Q37" i="83" s="1"/>
  <c r="N37" i="83"/>
  <c r="I26" i="83"/>
  <c r="L26" i="83" s="1"/>
  <c r="M26" i="83" s="1"/>
  <c r="T26" i="83"/>
  <c r="W26" i="83" s="1"/>
  <c r="X26" i="83" s="1"/>
  <c r="N31" i="83"/>
  <c r="Q31" i="83" s="1"/>
  <c r="P31" i="83"/>
  <c r="K37" i="83"/>
  <c r="H8" i="83"/>
  <c r="K8" i="83"/>
  <c r="P25" i="83"/>
  <c r="T9" i="83"/>
  <c r="W9" i="83" s="1"/>
  <c r="M17" i="83"/>
  <c r="N29" i="83"/>
  <c r="Q29" i="83" s="1"/>
  <c r="H31" i="83"/>
  <c r="X9" i="83"/>
  <c r="L12" i="83"/>
  <c r="M12" i="83" s="1"/>
  <c r="I8" i="83"/>
  <c r="L8" i="83" s="1"/>
  <c r="X35" i="83"/>
  <c r="Y35" i="83"/>
  <c r="X29" i="83"/>
  <c r="Y29" i="83"/>
  <c r="M38" i="83"/>
  <c r="M37" i="83" s="1"/>
  <c r="L37" i="83"/>
  <c r="X38" i="83"/>
  <c r="X37" i="83" s="1"/>
  <c r="Y38" i="83"/>
  <c r="Y37" i="83" s="1"/>
  <c r="W14" i="83"/>
  <c r="T8" i="83"/>
  <c r="W8" i="83" s="1"/>
  <c r="X19" i="83"/>
  <c r="Y19" i="83"/>
  <c r="X12" i="83"/>
  <c r="Y12" i="83"/>
  <c r="R17" i="83"/>
  <c r="S17" i="83"/>
  <c r="R32" i="83"/>
  <c r="S32" i="83"/>
  <c r="R35" i="83"/>
  <c r="S35" i="83"/>
  <c r="N8" i="83"/>
  <c r="Q8" i="83" s="1"/>
  <c r="R12" i="83"/>
  <c r="R19" i="83"/>
  <c r="S19" i="83"/>
  <c r="R29" i="83"/>
  <c r="S29" i="83"/>
  <c r="R38" i="83"/>
  <c r="R37" i="83" s="1"/>
  <c r="S38" i="83"/>
  <c r="S37" i="83" s="1"/>
  <c r="Q9" i="83"/>
  <c r="S14" i="83"/>
  <c r="Y17" i="83"/>
  <c r="Y26" i="83"/>
  <c r="T31" i="83"/>
  <c r="W31" i="83" s="1"/>
  <c r="Y32" i="83"/>
  <c r="I25" i="83"/>
  <c r="L25" i="83" s="1"/>
  <c r="M25" i="83" s="1"/>
  <c r="I31" i="83"/>
  <c r="L31" i="83" s="1"/>
  <c r="M31" i="83" s="1"/>
  <c r="I37" i="83"/>
  <c r="T25" i="83" l="1"/>
  <c r="W25" i="83" s="1"/>
  <c r="S26" i="83"/>
  <c r="P40" i="83"/>
  <c r="M8" i="83"/>
  <c r="R31" i="83"/>
  <c r="T40" i="83"/>
  <c r="W40" i="83" s="1"/>
  <c r="I40" i="83"/>
  <c r="L40" i="83" s="1"/>
  <c r="M40" i="83" s="1"/>
  <c r="S12" i="83"/>
  <c r="K40" i="83"/>
  <c r="N25" i="83"/>
  <c r="Q25" i="83" s="1"/>
  <c r="R25" i="83" s="1"/>
  <c r="X25" i="83"/>
  <c r="X8" i="83"/>
  <c r="Y8" i="83"/>
  <c r="R9" i="83"/>
  <c r="S9" i="83"/>
  <c r="R8" i="83"/>
  <c r="S8" i="83"/>
  <c r="S31" i="83"/>
  <c r="Y9" i="83"/>
  <c r="Y31" i="83"/>
  <c r="X31" i="83"/>
  <c r="Y14" i="83"/>
  <c r="X14" i="83"/>
  <c r="S25" i="83" l="1"/>
  <c r="Y25" i="83"/>
  <c r="N40" i="83"/>
  <c r="Q40" i="83" s="1"/>
  <c r="Y40" i="83" s="1"/>
  <c r="X40" i="83"/>
  <c r="L30" i="80"/>
  <c r="I30" i="80"/>
  <c r="G34" i="80"/>
  <c r="K34" i="80" s="1"/>
  <c r="G33" i="80"/>
  <c r="N33" i="80" s="1"/>
  <c r="G32" i="80"/>
  <c r="N32" i="80" s="1"/>
  <c r="G31" i="80"/>
  <c r="K31" i="80" s="1"/>
  <c r="G29" i="80"/>
  <c r="G28" i="80"/>
  <c r="K28" i="80" s="1"/>
  <c r="G27" i="80"/>
  <c r="N27" i="80" s="1"/>
  <c r="G26" i="80"/>
  <c r="K26" i="80" s="1"/>
  <c r="G25" i="80"/>
  <c r="K25" i="80" s="1"/>
  <c r="G24" i="80"/>
  <c r="G23" i="80"/>
  <c r="G22" i="80"/>
  <c r="G21" i="80"/>
  <c r="G20" i="80"/>
  <c r="K20" i="80" s="1"/>
  <c r="G19" i="80"/>
  <c r="G18" i="80"/>
  <c r="G17" i="80"/>
  <c r="G16" i="80"/>
  <c r="T34" i="80"/>
  <c r="R34" i="80"/>
  <c r="S27" i="80"/>
  <c r="S26" i="80"/>
  <c r="S24" i="80"/>
  <c r="S22" i="80"/>
  <c r="S21" i="80"/>
  <c r="S20" i="80"/>
  <c r="S19" i="80"/>
  <c r="S18" i="80"/>
  <c r="S17" i="80"/>
  <c r="S16" i="80"/>
  <c r="H29" i="80"/>
  <c r="O29" i="80" s="1"/>
  <c r="B6" i="69"/>
  <c r="C6" i="69" s="1"/>
  <c r="D6" i="69" s="1"/>
  <c r="E6" i="69" s="1"/>
  <c r="F6" i="69" s="1"/>
  <c r="G6" i="69" s="1"/>
  <c r="E11" i="69"/>
  <c r="E12" i="69" s="1"/>
  <c r="G11" i="69"/>
  <c r="D12" i="69"/>
  <c r="D15" i="69" s="1"/>
  <c r="E39" i="69"/>
  <c r="D49" i="69"/>
  <c r="E49" i="69"/>
  <c r="F49" i="69"/>
  <c r="G49" i="69"/>
  <c r="D51" i="69"/>
  <c r="E51" i="69" s="1"/>
  <c r="F51" i="69" s="1"/>
  <c r="E43" i="78"/>
  <c r="F43" i="78"/>
  <c r="G43" i="78"/>
  <c r="H43" i="78"/>
  <c r="E50" i="78"/>
  <c r="E61" i="78" s="1"/>
  <c r="F50" i="78"/>
  <c r="F61" i="78" s="1"/>
  <c r="G50" i="78"/>
  <c r="G61" i="78" s="1"/>
  <c r="H50" i="78"/>
  <c r="H61" i="78" s="1"/>
  <c r="E60" i="78"/>
  <c r="F60" i="78"/>
  <c r="G60" i="78"/>
  <c r="H60" i="78"/>
  <c r="H19" i="66"/>
  <c r="H20" i="66" s="1"/>
  <c r="C21" i="66"/>
  <c r="B43" i="66"/>
  <c r="C44" i="66" s="1"/>
  <c r="C48" i="66"/>
  <c r="C70" i="66" s="1"/>
  <c r="D48" i="66"/>
  <c r="E48" i="66"/>
  <c r="A51" i="66"/>
  <c r="C52" i="66"/>
  <c r="D52" i="66"/>
  <c r="E52" i="66"/>
  <c r="C53" i="66"/>
  <c r="D53" i="66"/>
  <c r="E53" i="66"/>
  <c r="C54" i="66"/>
  <c r="D54" i="66"/>
  <c r="E54" i="66"/>
  <c r="C55" i="66"/>
  <c r="L55" i="66"/>
  <c r="L56" i="66" s="1"/>
  <c r="C64" i="66"/>
  <c r="D64" i="66"/>
  <c r="E64" i="66"/>
  <c r="C65" i="66"/>
  <c r="D65" i="66"/>
  <c r="E65" i="66"/>
  <c r="C66" i="66"/>
  <c r="D66" i="66"/>
  <c r="E66" i="66"/>
  <c r="C67" i="66"/>
  <c r="D67" i="66"/>
  <c r="E67" i="66"/>
  <c r="C68" i="66"/>
  <c r="D70" i="66"/>
  <c r="E70" i="66"/>
  <c r="C71" i="66"/>
  <c r="C79" i="66"/>
  <c r="D79" i="66"/>
  <c r="E79" i="66"/>
  <c r="H17" i="80"/>
  <c r="O17" i="80" s="1"/>
  <c r="H18" i="80"/>
  <c r="L18" i="80" s="1"/>
  <c r="N18" i="80" s="1"/>
  <c r="H19" i="80"/>
  <c r="O19" i="80" s="1"/>
  <c r="H21" i="80"/>
  <c r="O21" i="80" s="1"/>
  <c r="H24" i="80"/>
  <c r="L24" i="80" s="1"/>
  <c r="N24" i="80" s="1"/>
  <c r="H25" i="80"/>
  <c r="O25" i="80" s="1"/>
  <c r="H26" i="80"/>
  <c r="L26" i="80" s="1"/>
  <c r="N26" i="80" s="1"/>
  <c r="H28" i="80"/>
  <c r="O28" i="80" s="1"/>
  <c r="H31" i="80"/>
  <c r="O31" i="80" s="1"/>
  <c r="H32" i="80"/>
  <c r="O32" i="80" s="1"/>
  <c r="H33" i="80"/>
  <c r="O33" i="80" s="1"/>
  <c r="H34" i="80"/>
  <c r="O34" i="80" s="1"/>
  <c r="Q34" i="80" s="1"/>
  <c r="C45" i="66" l="1"/>
  <c r="L57" i="66"/>
  <c r="C42" i="66"/>
  <c r="H17" i="66"/>
  <c r="L44" i="66"/>
  <c r="D42" i="66"/>
  <c r="D18" i="69"/>
  <c r="D24" i="69" s="1"/>
  <c r="S40" i="83"/>
  <c r="R40" i="83"/>
  <c r="K32" i="80"/>
  <c r="K27" i="80"/>
  <c r="K33" i="80"/>
  <c r="N31" i="80"/>
  <c r="N34" i="80"/>
  <c r="H20" i="80"/>
  <c r="L20" i="80" s="1"/>
  <c r="N20" i="80" s="1"/>
  <c r="H27" i="80"/>
  <c r="O27" i="80" s="1"/>
  <c r="Q27" i="80" s="1"/>
  <c r="H23" i="80"/>
  <c r="O23" i="80" s="1"/>
  <c r="Q23" i="80" s="1"/>
  <c r="T23" i="80" s="1"/>
  <c r="H22" i="80"/>
  <c r="L22" i="80" s="1"/>
  <c r="N22" i="80" s="1"/>
  <c r="Q17" i="80"/>
  <c r="R17" i="80"/>
  <c r="Q19" i="80"/>
  <c r="T19" i="80" s="1"/>
  <c r="R19" i="80"/>
  <c r="Q21" i="80"/>
  <c r="T21" i="80" s="1"/>
  <c r="R21" i="80"/>
  <c r="Q25" i="80"/>
  <c r="T25" i="80" s="1"/>
  <c r="R25" i="80"/>
  <c r="Q29" i="80"/>
  <c r="R29" i="80"/>
  <c r="T29" i="80" s="1"/>
  <c r="Q32" i="80"/>
  <c r="T32" i="80" s="1"/>
  <c r="R32" i="80"/>
  <c r="R28" i="80"/>
  <c r="Q28" i="80"/>
  <c r="O30" i="80"/>
  <c r="Q31" i="80"/>
  <c r="R31" i="80"/>
  <c r="Q33" i="80"/>
  <c r="T33" i="80" s="1"/>
  <c r="R33" i="80"/>
  <c r="H30" i="80"/>
  <c r="I17" i="80"/>
  <c r="K17" i="80" s="1"/>
  <c r="I19" i="80"/>
  <c r="K19" i="80" s="1"/>
  <c r="I24" i="80"/>
  <c r="K24" i="80" s="1"/>
  <c r="L17" i="80"/>
  <c r="N17" i="80" s="1"/>
  <c r="L19" i="80"/>
  <c r="N19" i="80" s="1"/>
  <c r="L21" i="80"/>
  <c r="N21" i="80" s="1"/>
  <c r="L23" i="80"/>
  <c r="N23" i="80" s="1"/>
  <c r="L25" i="80"/>
  <c r="N25" i="80" s="1"/>
  <c r="L28" i="80"/>
  <c r="N28" i="80" s="1"/>
  <c r="O18" i="80"/>
  <c r="O24" i="80"/>
  <c r="O26" i="80"/>
  <c r="I18" i="80"/>
  <c r="K18" i="80" s="1"/>
  <c r="I21" i="80"/>
  <c r="K21" i="80" s="1"/>
  <c r="I29" i="80"/>
  <c r="K29" i="80" s="1"/>
  <c r="L29" i="80"/>
  <c r="N29" i="80" s="1"/>
  <c r="G51" i="69"/>
  <c r="E15" i="69"/>
  <c r="F10" i="69"/>
  <c r="F12" i="69" s="1"/>
  <c r="C72" i="66"/>
  <c r="C73" i="66" s="1"/>
  <c r="D68" i="66"/>
  <c r="E68" i="66" s="1"/>
  <c r="D45" i="66"/>
  <c r="D69" i="66"/>
  <c r="E69" i="66" s="1"/>
  <c r="F39" i="69"/>
  <c r="H16" i="80"/>
  <c r="L16" i="80" s="1"/>
  <c r="N16" i="80" s="1"/>
  <c r="D31" i="78"/>
  <c r="D44" i="66" l="1"/>
  <c r="D21" i="69"/>
  <c r="O22" i="80"/>
  <c r="Q22" i="80" s="1"/>
  <c r="T22" i="80" s="1"/>
  <c r="O20" i="80"/>
  <c r="R20" i="80" s="1"/>
  <c r="I23" i="80"/>
  <c r="K23" i="80" s="1"/>
  <c r="V17" i="80"/>
  <c r="U17" i="80"/>
  <c r="T17" i="80"/>
  <c r="W17" i="80"/>
  <c r="I22" i="80"/>
  <c r="K22" i="80" s="1"/>
  <c r="K30" i="80"/>
  <c r="N30" i="80"/>
  <c r="R23" i="80"/>
  <c r="R30" i="80"/>
  <c r="H15" i="80"/>
  <c r="O16" i="80"/>
  <c r="O15" i="80" s="1"/>
  <c r="O14" i="80" s="1"/>
  <c r="I16" i="80"/>
  <c r="K16" i="80" s="1"/>
  <c r="Q26" i="80"/>
  <c r="T26" i="80" s="1"/>
  <c r="R26" i="80"/>
  <c r="Q18" i="80"/>
  <c r="T18" i="80" s="1"/>
  <c r="R18" i="80"/>
  <c r="T28" i="80"/>
  <c r="T27" i="80" s="1"/>
  <c r="R27" i="80"/>
  <c r="L15" i="80"/>
  <c r="L14" i="80" s="1"/>
  <c r="R24" i="80"/>
  <c r="Q24" i="80"/>
  <c r="T24" i="80" s="1"/>
  <c r="Q30" i="80"/>
  <c r="T31" i="80"/>
  <c r="N15" i="80"/>
  <c r="N14" i="80" s="1"/>
  <c r="C76" i="66"/>
  <c r="C78" i="66"/>
  <c r="F15" i="69"/>
  <c r="G10" i="69"/>
  <c r="G12" i="69" s="1"/>
  <c r="G15" i="69" s="1"/>
  <c r="C47" i="78"/>
  <c r="C60" i="78" s="1"/>
  <c r="G39" i="69"/>
  <c r="E18" i="69"/>
  <c r="E24" i="69" s="1"/>
  <c r="E21" i="69"/>
  <c r="B42" i="78"/>
  <c r="B43" i="78" s="1"/>
  <c r="C42" i="78"/>
  <c r="C43" i="78" s="1"/>
  <c r="C31" i="78"/>
  <c r="D42" i="78"/>
  <c r="D43" i="78" s="1"/>
  <c r="R22" i="80" l="1"/>
  <c r="D30" i="69"/>
  <c r="D31" i="69" s="1"/>
  <c r="D41" i="69" s="1"/>
  <c r="D38" i="69" s="1"/>
  <c r="D52" i="69" s="1"/>
  <c r="D53" i="69" s="1"/>
  <c r="M44" i="66"/>
  <c r="D72" i="66"/>
  <c r="D73" i="66" s="1"/>
  <c r="D76" i="66" s="1"/>
  <c r="E45" i="66"/>
  <c r="E42" i="66"/>
  <c r="E44" i="66" s="1"/>
  <c r="Q20" i="80"/>
  <c r="T20" i="80" s="1"/>
  <c r="D16" i="78"/>
  <c r="K15" i="80"/>
  <c r="K14" i="80" s="1"/>
  <c r="H40" i="80"/>
  <c r="H42" i="80" s="1"/>
  <c r="H14" i="80"/>
  <c r="Q16" i="80"/>
  <c r="Q15" i="80" s="1"/>
  <c r="Q14" i="80" s="1"/>
  <c r="R16" i="80"/>
  <c r="R15" i="80" s="1"/>
  <c r="I15" i="80"/>
  <c r="I14" i="80" s="1"/>
  <c r="T16" i="80"/>
  <c r="T30" i="80"/>
  <c r="I43" i="78"/>
  <c r="I42" i="78"/>
  <c r="F18" i="69"/>
  <c r="F24" i="69" s="1"/>
  <c r="D77" i="66"/>
  <c r="C77" i="66"/>
  <c r="C80" i="66" s="1"/>
  <c r="G18" i="69"/>
  <c r="B47" i="78"/>
  <c r="E30" i="69"/>
  <c r="E31" i="69" s="1"/>
  <c r="E41" i="69" s="1"/>
  <c r="D78" i="66"/>
  <c r="D47" i="78"/>
  <c r="E72" i="66" l="1"/>
  <c r="E73" i="66" s="1"/>
  <c r="E76" i="66" s="1"/>
  <c r="E77" i="66" s="1"/>
  <c r="E80" i="66" s="1"/>
  <c r="N44" i="66"/>
  <c r="C16" i="78"/>
  <c r="C14" i="78" s="1"/>
  <c r="B16" i="78"/>
  <c r="B14" i="78" s="1"/>
  <c r="E16" i="78"/>
  <c r="D14" i="78"/>
  <c r="V15" i="80"/>
  <c r="J40" i="80"/>
  <c r="T15" i="80"/>
  <c r="E54" i="69"/>
  <c r="E38" i="69"/>
  <c r="E52" i="69" s="1"/>
  <c r="E53" i="69" s="1"/>
  <c r="B60" i="78"/>
  <c r="G21" i="69"/>
  <c r="G24" i="69"/>
  <c r="F21" i="69"/>
  <c r="D80" i="66"/>
  <c r="D60" i="78"/>
  <c r="I47" i="78"/>
  <c r="E78" i="66" l="1"/>
  <c r="H18" i="66"/>
  <c r="F16" i="78"/>
  <c r="E14" i="78"/>
  <c r="F30" i="69"/>
  <c r="F31" i="69" s="1"/>
  <c r="F41" i="69" s="1"/>
  <c r="G30" i="69"/>
  <c r="G31" i="69" s="1"/>
  <c r="G41" i="69" s="1"/>
  <c r="F14" i="78" l="1"/>
  <c r="G16" i="78"/>
  <c r="F54" i="69"/>
  <c r="F38" i="69"/>
  <c r="F52" i="69" s="1"/>
  <c r="F53" i="69" s="1"/>
  <c r="G54" i="69"/>
  <c r="G38" i="69"/>
  <c r="G52" i="69" s="1"/>
  <c r="G53" i="69" s="1"/>
  <c r="G14" i="78" l="1"/>
  <c r="H16" i="78"/>
  <c r="H14" i="78" s="1"/>
  <c r="I16" i="78" l="1"/>
  <c r="I14" i="78"/>
  <c r="B22" i="78" l="1"/>
  <c r="B21" i="78" l="1"/>
  <c r="B31" i="78" l="1"/>
  <c r="B23" i="78" l="1"/>
  <c r="B32" i="78" s="1"/>
  <c r="B33" i="78" s="1"/>
  <c r="B34" i="78" s="1"/>
  <c r="B49" i="78" l="1"/>
  <c r="B11" i="78" l="1"/>
  <c r="B10" i="78" s="1"/>
  <c r="B50" i="78"/>
  <c r="B61" i="78" l="1"/>
  <c r="B20" i="78"/>
  <c r="B24" i="78" s="1"/>
  <c r="B28" i="78"/>
  <c r="B39" i="78" s="1"/>
  <c r="B51" i="78" s="1"/>
  <c r="B57" i="78" s="1"/>
  <c r="C59" i="78" s="1"/>
  <c r="K34" i="78" l="1"/>
  <c r="C22" i="78" l="1"/>
  <c r="C21" i="78" l="1"/>
  <c r="C23" i="78" l="1"/>
  <c r="D23" i="78"/>
  <c r="D49" i="78"/>
  <c r="D50" i="78" s="1"/>
  <c r="D61" i="78" s="1"/>
  <c r="C11" i="78" l="1"/>
  <c r="C49" i="78"/>
  <c r="C32" i="78"/>
  <c r="F23" i="78"/>
  <c r="E23" i="78"/>
  <c r="G23" i="78"/>
  <c r="H23" i="78"/>
  <c r="I23" i="78" l="1"/>
  <c r="C33" i="78"/>
  <c r="C34" i="78" s="1"/>
  <c r="C10" i="78"/>
  <c r="I49" i="78"/>
  <c r="C50" i="78"/>
  <c r="C28" i="78" l="1"/>
  <c r="C20" i="78"/>
  <c r="C61" i="78"/>
  <c r="I50" i="78"/>
  <c r="C39" i="78" l="1"/>
  <c r="C24" i="78"/>
  <c r="C51" i="78" l="1"/>
  <c r="C57" i="78" l="1"/>
  <c r="D59" i="78" l="1"/>
  <c r="D22" i="78" l="1"/>
  <c r="E22" i="78" l="1"/>
  <c r="F22" i="78" s="1"/>
  <c r="G22" i="78" s="1"/>
  <c r="H22" i="78" s="1"/>
  <c r="I22" i="78" l="1"/>
  <c r="D21" i="78"/>
  <c r="D11" i="78" l="1"/>
  <c r="E21" i="78"/>
  <c r="D32" i="78"/>
  <c r="D33" i="78" l="1"/>
  <c r="D34" i="78" s="1"/>
  <c r="F21" i="78"/>
  <c r="E32" i="78"/>
  <c r="E11" i="78"/>
  <c r="D10" i="78"/>
  <c r="F32" i="78" l="1"/>
  <c r="E33" i="78"/>
  <c r="E34" i="78" s="1"/>
  <c r="E10" i="78"/>
  <c r="F11" i="78"/>
  <c r="G21" i="78"/>
  <c r="H21" i="78" s="1"/>
  <c r="D20" i="78"/>
  <c r="D28" i="78"/>
  <c r="I32" i="78"/>
  <c r="I33" i="78" s="1"/>
  <c r="I34" i="78" s="1"/>
  <c r="I21" i="78" l="1"/>
  <c r="G11" i="78"/>
  <c r="F10" i="78"/>
  <c r="D24" i="78"/>
  <c r="E20" i="78"/>
  <c r="E24" i="78" s="1"/>
  <c r="E28" i="78"/>
  <c r="E39" i="78" s="1"/>
  <c r="E51" i="78" s="1"/>
  <c r="E57" i="78" s="1"/>
  <c r="F33" i="78"/>
  <c r="F34" i="78" s="1"/>
  <c r="G32" i="78"/>
  <c r="D39" i="78"/>
  <c r="D51" i="78" l="1"/>
  <c r="I39" i="78"/>
  <c r="G33" i="78"/>
  <c r="G34" i="78" s="1"/>
  <c r="H32" i="78"/>
  <c r="H33" i="78" s="1"/>
  <c r="H34" i="78" s="1"/>
  <c r="G10" i="78"/>
  <c r="H11" i="78"/>
  <c r="F20" i="78"/>
  <c r="F24" i="78" s="1"/>
  <c r="F28" i="78"/>
  <c r="H10" i="78" l="1"/>
  <c r="I11" i="78"/>
  <c r="I10" i="78" s="1"/>
  <c r="G20" i="78"/>
  <c r="G28" i="78"/>
  <c r="G39" i="78" s="1"/>
  <c r="G51" i="78" s="1"/>
  <c r="G57" i="78" s="1"/>
  <c r="D57" i="78"/>
  <c r="I51" i="78"/>
  <c r="F39" i="78"/>
  <c r="F51" i="78" s="1"/>
  <c r="F57" i="78" s="1"/>
  <c r="E59" i="78" l="1"/>
  <c r="F59" i="78" s="1"/>
  <c r="G59" i="78" s="1"/>
  <c r="H59" i="78" s="1"/>
  <c r="I57" i="78"/>
  <c r="G24" i="78"/>
  <c r="H28" i="78"/>
  <c r="H20" i="78"/>
  <c r="H24" i="78" s="1"/>
  <c r="H39" i="78" l="1"/>
  <c r="H51" i="78" s="1"/>
  <c r="H57" i="78" s="1"/>
  <c r="I28" i="78"/>
  <c r="I20" i="78"/>
  <c r="I24" i="78"/>
</calcChain>
</file>

<file path=xl/comments1.xml><?xml version="1.0" encoding="utf-8"?>
<comments xmlns="http://schemas.openxmlformats.org/spreadsheetml/2006/main">
  <authors>
    <author>fin2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  <charset val="204"/>
          </rPr>
          <t>fin2: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Данные сопоставимы с таблицами 1.1 и 1.2, но без НДС</t>
        </r>
      </text>
    </comment>
  </commentList>
</comments>
</file>

<file path=xl/sharedStrings.xml><?xml version="1.0" encoding="utf-8"?>
<sst xmlns="http://schemas.openxmlformats.org/spreadsheetml/2006/main" count="1872" uniqueCount="1014">
  <si>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</si>
  <si>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</si>
  <si>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</si>
  <si>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</si>
  <si>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</si>
  <si>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</si>
  <si>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</si>
  <si>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</si>
  <si>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</si>
  <si>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</si>
  <si>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</si>
  <si>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</si>
  <si>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</si>
  <si>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</si>
  <si>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</si>
  <si>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</si>
  <si>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</si>
  <si>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</si>
  <si>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</si>
  <si>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</si>
  <si>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</si>
  <si>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</si>
  <si>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</si>
  <si>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</si>
  <si>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</si>
  <si>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</si>
  <si>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</si>
  <si>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</si>
  <si>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</si>
  <si>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</si>
  <si>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</si>
  <si>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</si>
  <si>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</si>
  <si>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</si>
  <si>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</si>
  <si>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</si>
  <si>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</si>
  <si>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</si>
  <si>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</si>
  <si>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</si>
  <si>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</si>
  <si>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</si>
  <si>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</si>
  <si>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Увеличение кредиторской задолженности</t>
  </si>
  <si>
    <t>Сокращение кредиторской задолженности</t>
  </si>
  <si>
    <t>Расходы по текущей деятельности, всего</t>
  </si>
  <si>
    <t>Платежи по аренде и лизингу</t>
  </si>
  <si>
    <t>Инфраструктурные платежи рынка</t>
  </si>
  <si>
    <t>Валовая прибыль (I р.-II р.)</t>
  </si>
  <si>
    <t>XV.</t>
  </si>
  <si>
    <t>XVI.</t>
  </si>
  <si>
    <t>XVII.</t>
  </si>
  <si>
    <t>Доходы от участия в других организациях (дивиденды от ДЗО)</t>
  </si>
  <si>
    <t>Проценты от размещения средств</t>
  </si>
  <si>
    <t>Проценты по обслуживанию кредитов</t>
  </si>
  <si>
    <t>Фонд накопления</t>
  </si>
  <si>
    <t>Резервный фонд</t>
  </si>
  <si>
    <t>Выплата дивидендов</t>
  </si>
  <si>
    <t>Прочие расходы из прибыли</t>
  </si>
  <si>
    <t>Финансирование инвестиционной программы</t>
  </si>
  <si>
    <t>Прочие цели (расшифровка)</t>
  </si>
  <si>
    <t>Инвестиционной программе</t>
  </si>
  <si>
    <t>Изменение дебиторской задолженности</t>
  </si>
  <si>
    <t>Изменение кредиторской задолженности</t>
  </si>
  <si>
    <t>Направления использования чистой прибыли</t>
  </si>
  <si>
    <t>Сальдо  (+профицит; - дефицит) 
(XVI р. - XVII р.)</t>
  </si>
  <si>
    <t>Топливо</t>
  </si>
  <si>
    <t>Сырье, материалы, запасные части, инструменты</t>
  </si>
  <si>
    <t>Покупная электроэнергия</t>
  </si>
  <si>
    <t>Выручка от прочей деятельности (расшифровать)</t>
  </si>
  <si>
    <t>Купля/продажа активов</t>
  </si>
  <si>
    <t>Покупка активов (акций, долей и т.п.)</t>
  </si>
  <si>
    <t>Продажа активов (акций, долей и т.п.)</t>
  </si>
  <si>
    <t>Создание систем противоаварийной и режимной автоматики</t>
  </si>
  <si>
    <t>Средства, полученные от допэмиссии акций</t>
  </si>
  <si>
    <t>Технические характеристики</t>
  </si>
  <si>
    <t>Сроки 
реализации 
проекта</t>
  </si>
  <si>
    <t>Субъект РФ, 
на территории 
которого 
реализауется 
инвестиционный 
проект</t>
  </si>
  <si>
    <t>Обоснование необходимости реализации проекта</t>
  </si>
  <si>
    <t xml:space="preserve">доходность </t>
  </si>
  <si>
    <t>№ 
п/п</t>
  </si>
  <si>
    <t>Заключение 
Главгос
экспертизы 
России (+;-)</t>
  </si>
  <si>
    <t>срок
окупаемости</t>
  </si>
  <si>
    <t>простой</t>
  </si>
  <si>
    <t>дискон
тированный</t>
  </si>
  <si>
    <t>Разрешение 
на строи
тельство (+;-)</t>
  </si>
  <si>
    <t>в соответствии 
с итогами 
конкурсов и заключенными договорами</t>
  </si>
  <si>
    <t>мощность, 
МВт, МВА</t>
  </si>
  <si>
    <t>выработка, млн.кВт/ч</t>
  </si>
  <si>
    <t>длина 
ВЛ,
км</t>
  </si>
  <si>
    <t>IRR,
%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</si>
  <si>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</si>
  <si>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</si>
  <si>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</si>
  <si>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</si>
  <si>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Место
расположения 
объекта</t>
  </si>
  <si>
    <t>Полная 
стоимость 
строительства              (без НДС)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</si>
  <si>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</si>
  <si>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</si>
  <si>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режимно-балансовая 
необходимость</t>
  </si>
  <si>
    <t>основание включения 
инвестиционного проекта 
в инвестиционную программу 
(решение Правительства РФ, 
федеральные, региональные 
и муниципальные 
программы и др.)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</si>
  <si>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</si>
  <si>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</si>
  <si>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</si>
  <si>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</si>
  <si>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</si>
  <si>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</si>
  <si>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</si>
  <si>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</si>
  <si>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</si>
  <si>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</si>
  <si>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</si>
  <si>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</si>
  <si>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Отчет об исполнении финансового плана
(заполняется по финансированию)</t>
  </si>
  <si>
    <t>год N-2</t>
  </si>
  <si>
    <t>год N-1</t>
  </si>
  <si>
    <t>от «___»________2010 г. №____</t>
  </si>
  <si>
    <t>Приложение  № 8</t>
  </si>
  <si>
    <t>NPV, 
млн.
рублей</t>
  </si>
  <si>
    <t>Приложение  № 10</t>
  </si>
  <si>
    <t>для ОГК/ТГК, в том числе</t>
  </si>
  <si>
    <t>ДПМ</t>
  </si>
  <si>
    <t>вне ДПМ</t>
  </si>
  <si>
    <t>Приложение  № 12</t>
  </si>
  <si>
    <t>решаемые 
задачи *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</si>
  <si>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</si>
  <si>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</si>
  <si>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</si>
  <si>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</si>
  <si>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</si>
  <si>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</si>
  <si>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</si>
  <si>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</si>
  <si>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</si>
  <si>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 xml:space="preserve">2. </t>
  </si>
  <si>
    <t xml:space="preserve">3. 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</si>
  <si>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</si>
  <si>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</si>
  <si>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</si>
  <si>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</si>
  <si>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Введено оформлено актами ввода в эксплуатацию)
млн.рублей</t>
  </si>
  <si>
    <t>1.1.4.</t>
  </si>
  <si>
    <t>Выручка от основной деятельности 
(расшифровать по видам регулируемой деятельности)</t>
  </si>
  <si>
    <t>Уровень тарифов</t>
  </si>
  <si>
    <t>Остаточная 
стоимость 
объекта
на 01.01. года N, 
млн.рублей</t>
  </si>
  <si>
    <t>Процент 
освоения 
сметной стоимости
на 01.01 года N, %</t>
  </si>
  <si>
    <t>Техническая 
готовность 
объекта
на 01.01.2011, %
**</t>
  </si>
  <si>
    <t>в соответствии 
с проектно-
сметной 
документацией
***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</si>
  <si>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</si>
  <si>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</si>
  <si>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</si>
  <si>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</si>
  <si>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</si>
  <si>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</si>
  <si>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</si>
  <si>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</si>
  <si>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</si>
  <si>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</si>
  <si>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</si>
  <si>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</si>
  <si>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</si>
  <si>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</si>
  <si>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</si>
  <si>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</si>
  <si>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</si>
  <si>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</si>
  <si>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</si>
  <si>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</si>
  <si>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</si>
  <si>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</si>
  <si>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</si>
  <si>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</si>
  <si>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</si>
  <si>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</si>
  <si>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</si>
  <si>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</si>
  <si>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</si>
  <si>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</si>
  <si>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</si>
  <si>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</si>
  <si>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</si>
  <si>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</si>
  <si>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</si>
  <si>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</si>
  <si>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</si>
  <si>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</si>
  <si>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</si>
  <si>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</si>
  <si>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</si>
  <si>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</si>
  <si>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</si>
  <si>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</si>
  <si>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</si>
  <si>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</si>
  <si>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</si>
  <si>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</si>
  <si>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</si>
  <si>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</si>
  <si>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</si>
  <si>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</si>
  <si>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</si>
  <si>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</si>
  <si>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</si>
  <si>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</si>
  <si>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</si>
  <si>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</si>
  <si>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</si>
  <si>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</si>
  <si>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</si>
  <si>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</si>
  <si>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</si>
  <si>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</si>
  <si>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</si>
  <si>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</si>
  <si>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</si>
  <si>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</si>
  <si>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</si>
  <si>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</si>
  <si>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</si>
  <si>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</si>
  <si>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</si>
  <si>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</si>
  <si>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</si>
  <si>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</si>
  <si>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</si>
  <si>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</si>
  <si>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</si>
  <si>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</si>
  <si>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</si>
  <si>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</si>
  <si>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</si>
  <si>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</si>
  <si>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</si>
  <si>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</si>
  <si>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</si>
  <si>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</si>
  <si>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</si>
  <si>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</si>
  <si>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</si>
  <si>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Финансовые показатели за отчетный период [__ квартал ________ года/ ______ год]</t>
  </si>
  <si>
    <t>Наименование показателя</t>
  </si>
  <si>
    <t xml:space="preserve">Метод учета </t>
  </si>
  <si>
    <t>На конец отчетного квартала/За отчетный квартал</t>
  </si>
  <si>
    <t>Стоимость ос при завершении строительства</t>
  </si>
  <si>
    <t>сумма аммортизационных отчислений в текущем году</t>
  </si>
  <si>
    <t>Годовая норма амортизационных отчислений,%</t>
  </si>
  <si>
    <t>Аммортизация</t>
  </si>
  <si>
    <t>кол-во месяцев для начисления аммортизации</t>
  </si>
  <si>
    <t xml:space="preserve">На конец 2009 года / За 2009 год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</si>
  <si>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</si>
  <si>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</si>
  <si>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</si>
  <si>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</si>
  <si>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</si>
  <si>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</si>
  <si>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</si>
  <si>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</si>
  <si>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</si>
  <si>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</si>
  <si>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</si>
  <si>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</si>
  <si>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</si>
  <si>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</si>
  <si>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</si>
  <si>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</si>
  <si>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</si>
  <si>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</si>
  <si>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</si>
  <si>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</si>
  <si>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</si>
  <si>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</si>
  <si>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</si>
  <si>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</si>
  <si>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</si>
  <si>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</si>
  <si>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</si>
  <si>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</si>
  <si>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</si>
  <si>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</si>
  <si>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</si>
  <si>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</si>
  <si>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</si>
  <si>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</si>
  <si>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</si>
  <si>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Объем ввода мощностей</t>
  </si>
  <si>
    <t>Причины 
корректировки</t>
  </si>
  <si>
    <t>скорректированный объем</t>
  </si>
  <si>
    <t>скорр
ектирова
нный объем</t>
  </si>
  <si>
    <t>Показатели 
экономической эффективноскти реализации инвестиционного 
проекта ****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</si>
  <si>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</si>
  <si>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</si>
  <si>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</si>
  <si>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</si>
  <si>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</si>
  <si>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</si>
  <si>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</si>
  <si>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</si>
  <si>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</si>
  <si>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</si>
  <si>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</si>
  <si>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</si>
  <si>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</si>
  <si>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</si>
  <si>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</si>
  <si>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</si>
  <si>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</si>
  <si>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 xml:space="preserve"> </t>
  </si>
  <si>
    <t xml:space="preserve">Объект 1 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</si>
  <si>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</si>
  <si>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</si>
  <si>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Приложение  № 1.4</t>
  </si>
  <si>
    <t>Приложение  № 6.1</t>
  </si>
  <si>
    <t>Приложение  № 6.2</t>
  </si>
  <si>
    <t>Приложение  № 6.3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</si>
  <si>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</si>
  <si>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</si>
  <si>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</si>
  <si>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</si>
  <si>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план***</t>
  </si>
  <si>
    <t>** - в ценах отчетного года</t>
  </si>
  <si>
    <t>*** - план, согласно утвержденной инвестиционной программе</t>
  </si>
  <si>
    <t>Приложение  № 13</t>
  </si>
  <si>
    <t>Приложение  № 11.2</t>
  </si>
  <si>
    <t>* - представляется ежегодно до 1 октября текущего года</t>
  </si>
  <si>
    <t>Остаток стоимости на начало года **</t>
  </si>
  <si>
    <t>скорректированный объем****</t>
  </si>
  <si>
    <t>Осталось профинансировать по результатам отчетного периода **</t>
  </si>
  <si>
    <t>Объем корректировки ****</t>
  </si>
  <si>
    <t>план ***</t>
  </si>
  <si>
    <t>**** - накопленным итогом за год</t>
  </si>
  <si>
    <t>1.1.1</t>
  </si>
  <si>
    <t>1.1.2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</si>
  <si>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</si>
  <si>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 № 5</t>
  </si>
  <si>
    <t>Приложение  № 11.1</t>
  </si>
  <si>
    <t>Приложение  №  7.2</t>
  </si>
  <si>
    <t>Приложение  № 7.1</t>
  </si>
  <si>
    <t>Отчет об исполнении инвестиционной программы, млн. рублей с НДС
(представляется ежегодно)</t>
  </si>
  <si>
    <t>Отчет об источниках финансирования инвестиционных программ, млн. рублей 
(представляется ежегодно)</t>
  </si>
  <si>
    <t>Отчет о вводах/выводах объектов
(представляется ежегодно)</t>
  </si>
  <si>
    <t>Отчет об исполнении инвестиционной программы, млн. рублей с НДС
(представляется ежеквартально)</t>
  </si>
  <si>
    <t>Отчет об источниках финансирования инвестиционных программ, млн. рублей 
(представляется ежеквартально)</t>
  </si>
  <si>
    <t>Отчет о вводах/выводах объектов
(представляется ежеквартально)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</si>
  <si>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</si>
  <si>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</si>
  <si>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</si>
  <si>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Форма представления показателей финансовой отчетности 
(представляется ежеквартально)</t>
  </si>
  <si>
    <t>Отчет о техническом состоянии объекта
(представляется ежеквартально)</t>
  </si>
  <si>
    <t>Исходные данные</t>
  </si>
  <si>
    <t>Значение</t>
  </si>
  <si>
    <t>Общая стоимость объекта,  руб. без НДС</t>
  </si>
  <si>
    <t>Прочие расходы, руб. без НДС на объект</t>
  </si>
  <si>
    <t>Срок амортизации, лет</t>
  </si>
  <si>
    <t>Кол-во объектов, ед.</t>
  </si>
  <si>
    <t>Простой период окупаемости, лет</t>
  </si>
  <si>
    <t>Затраты на ремонт объекта, руб. без НДС</t>
  </si>
  <si>
    <t>Дисконтированный период окупаемости, лет</t>
  </si>
  <si>
    <t>Первый  ремонт объекта, лет после постройки</t>
  </si>
  <si>
    <t xml:space="preserve">NPV через 10 лет, руб. </t>
  </si>
  <si>
    <t>Периодичность ремонта объекта, лет</t>
  </si>
  <si>
    <t>Целесообразность реализации проекта</t>
  </si>
  <si>
    <t>Прочие расходы при эксплуатации объекта, руб. без НДС</t>
  </si>
  <si>
    <t>Возникновение прочих расходов, лет после постройки</t>
  </si>
  <si>
    <t>Периодичность расходов, лет</t>
  </si>
  <si>
    <t>Прочие расходы, руб. без НДС в месяц</t>
  </si>
  <si>
    <t>Рабочий капитал в % от выручки</t>
  </si>
  <si>
    <t xml:space="preserve">Срок кредита </t>
  </si>
  <si>
    <t>Ставка по кредиту</t>
  </si>
  <si>
    <t>Ставка по кредиту без учета субсидирования</t>
  </si>
  <si>
    <t>Доля заемных средств</t>
  </si>
  <si>
    <t>Ставка дисконтирования на собственный капитал</t>
  </si>
  <si>
    <t>Доля собственных средств</t>
  </si>
  <si>
    <t>WACC</t>
  </si>
  <si>
    <t>Период</t>
  </si>
  <si>
    <t>Прогноз инфляции</t>
  </si>
  <si>
    <t>Кумулятивная инфляция</t>
  </si>
  <si>
    <t xml:space="preserve">Доход, руб. без НДС </t>
  </si>
  <si>
    <t>Кредит, руб.</t>
  </si>
  <si>
    <t>Основной долг на начало периода</t>
  </si>
  <si>
    <t>Поступление кредита</t>
  </si>
  <si>
    <t>Погашение основного долга</t>
  </si>
  <si>
    <t>Начисление процентов</t>
  </si>
  <si>
    <t>БДР, руб.</t>
  </si>
  <si>
    <t>Доход</t>
  </si>
  <si>
    <t>Операционные расходы</t>
  </si>
  <si>
    <t>Ремонт объекта</t>
  </si>
  <si>
    <t>Налог на имущество (После ввода объекта в эксплуатацию)</t>
  </si>
  <si>
    <t>EBIT</t>
  </si>
  <si>
    <t>Проценты</t>
  </si>
  <si>
    <t>Прибыль до налогообложения</t>
  </si>
  <si>
    <t>Денежный поток на собственный капитал, руб.</t>
  </si>
  <si>
    <t>НДС</t>
  </si>
  <si>
    <t>Изменения в рабочем капитале</t>
  </si>
  <si>
    <t>Инвестиции</t>
  </si>
  <si>
    <t>Изменения финансовых обязательств</t>
  </si>
  <si>
    <t>Чистый денежный поток</t>
  </si>
  <si>
    <t>Накопленный ЧДП</t>
  </si>
  <si>
    <t>Коэффициент дисконтирования</t>
  </si>
  <si>
    <t>PV</t>
  </si>
  <si>
    <t>NPV (без учета продажи)</t>
  </si>
  <si>
    <t>IRR</t>
  </si>
  <si>
    <t>PP</t>
  </si>
  <si>
    <t>DPP</t>
  </si>
  <si>
    <t>Приложение  № 2.3</t>
  </si>
  <si>
    <t>Введено 
(оформлено актами ввода в эксплуатацию)
млн.рублей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</si>
  <si>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</si>
  <si>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</si>
  <si>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</si>
  <si>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</si>
  <si>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</si>
  <si>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</si>
  <si>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Отчет об исполнении основных этапов работ по реализации инвестиционной программы компании в отчетном году
(представляется ежеквартально)</t>
  </si>
  <si>
    <t>Финансовая модель по проекту инвестиционной программы</t>
  </si>
  <si>
    <t xml:space="preserve">Всего поступления 
( I р.+ 1п. IV р. + 2 п. IX р. + 1 п. X р. +  XI р. + XIII р. + 2п.XIV р. + XV р.)                             </t>
  </si>
  <si>
    <t>Всего расходы 
(II р. - 3п. II р. + 2п. IV р. + 1 п. IX р. + 2 п. X р. + VI р. + VIII р. +  XII р. + 1 п. XIV р.+ XVI р.)</t>
  </si>
  <si>
    <t>И.о. генерального директора ОАО "Корякэнерго"</t>
  </si>
  <si>
    <t>«_____» _______ 2013 года</t>
  </si>
  <si>
    <t>«_____» _________ 2013 года</t>
  </si>
  <si>
    <t>План 2015 года</t>
  </si>
  <si>
    <t>Камчатский край</t>
  </si>
  <si>
    <t>План ввода основных средств по инвестиционному проекту</t>
  </si>
  <si>
    <t xml:space="preserve">
Дата                 ввода ОС           (м.г.)</t>
  </si>
  <si>
    <t>Классификация основных средств</t>
  </si>
  <si>
    <t>Группа</t>
  </si>
  <si>
    <t>Код  ОКОФ</t>
  </si>
  <si>
    <t>от 24.03.2010 г. №114</t>
  </si>
  <si>
    <t>(в ред. Приказа Минэнерго России от 01.08.2012 № 364)</t>
  </si>
  <si>
    <t>____________________В.Я.Левин</t>
  </si>
  <si>
    <t>7.</t>
  </si>
  <si>
    <t>Таблица № П1.16.</t>
  </si>
  <si>
    <r>
      <t xml:space="preserve">Расчет расходов на оплату труда   Электроэнергия </t>
    </r>
    <r>
      <rPr>
        <b/>
        <sz val="14"/>
        <color indexed="17"/>
        <rFont val="Times New Roman Cyr"/>
        <family val="1"/>
        <charset val="204"/>
      </rPr>
      <t>Сводная</t>
    </r>
  </si>
  <si>
    <t>ОАО "Корякэнерго" свод</t>
  </si>
  <si>
    <t>№</t>
  </si>
  <si>
    <t>Ед.изм.</t>
  </si>
  <si>
    <t>Утверждено Региональной службой по тарифам и ценам Камчатского края на 2013 г.</t>
  </si>
  <si>
    <t>Численность</t>
  </si>
  <si>
    <t xml:space="preserve">Численность ППП </t>
  </si>
  <si>
    <t>чел.</t>
  </si>
  <si>
    <t>Средняя оплата труда.</t>
  </si>
  <si>
    <t>Тарифная ставка рабочего 1 разряда</t>
  </si>
  <si>
    <t>руб.</t>
  </si>
  <si>
    <t>Дефлятор по заработной плате</t>
  </si>
  <si>
    <t>Тарифная ставка рабочего 1 разряда с учетом дефлятора</t>
  </si>
  <si>
    <t>Средняя ступень оплаты</t>
  </si>
  <si>
    <t>Тарифный коэффициент соответствующий ступени по оплате труда</t>
  </si>
  <si>
    <t>Среднемесячная тарифная ставка ППП</t>
  </si>
  <si>
    <t xml:space="preserve"> - " -</t>
  </si>
  <si>
    <t>Выплаты, связанные с режимом работы с условиями труда 1 работника</t>
  </si>
  <si>
    <t>2.7.1.</t>
  </si>
  <si>
    <t>процент выплаты</t>
  </si>
  <si>
    <t>2.7.2.</t>
  </si>
  <si>
    <t>сумма выплат</t>
  </si>
  <si>
    <t>2.8.</t>
  </si>
  <si>
    <t>Текущее премирование</t>
  </si>
  <si>
    <t>2.8.1.</t>
  </si>
  <si>
    <t>2.8.2.</t>
  </si>
  <si>
    <t>2.9.</t>
  </si>
  <si>
    <t>Вознаграждение за выслугу лет</t>
  </si>
  <si>
    <t>2.9.1.</t>
  </si>
  <si>
    <t>2.9.2.</t>
  </si>
  <si>
    <t>2.10.</t>
  </si>
  <si>
    <t>Выплаты по итогам года</t>
  </si>
  <si>
    <t>2.10.1.</t>
  </si>
  <si>
    <t>2.10.2.</t>
  </si>
  <si>
    <t>2.11.</t>
  </si>
  <si>
    <t>Выплаты по районному коэффициенту и северные надбавки</t>
  </si>
  <si>
    <t>2.11.1.</t>
  </si>
  <si>
    <t>2.11.2.</t>
  </si>
  <si>
    <t>2.12.</t>
  </si>
  <si>
    <t>Итого среднемесячная оплата труда на 1 работника</t>
  </si>
  <si>
    <t>Компенсация отпуска уволенным, сокращенным</t>
  </si>
  <si>
    <t>тыс.руб.</t>
  </si>
  <si>
    <t xml:space="preserve">Выходное пособие при сокращении </t>
  </si>
  <si>
    <t>Пособие на период трудоустройства</t>
  </si>
  <si>
    <t>Итого:</t>
  </si>
  <si>
    <t>Расчет средств на оплату труда ППП (включенного в себестоимость)</t>
  </si>
  <si>
    <t>Льготный проезд к месту отдыха</t>
  </si>
  <si>
    <t xml:space="preserve">Оценочные обязательства по отпускам </t>
  </si>
  <si>
    <t xml:space="preserve"> -" -</t>
  </si>
  <si>
    <t>Итого средства на оплату труда ППП</t>
  </si>
  <si>
    <t>Расчет средств на оплату труда непромышленного персонала (включенного в балансовую прибыль)</t>
  </si>
  <si>
    <t>Численность, принятая для расчета (базовый период - фактическая)</t>
  </si>
  <si>
    <t>Среднемесячная оплата труда на 1 работника</t>
  </si>
  <si>
    <t>По постановлению от 03.11.94 г. №1206</t>
  </si>
  <si>
    <t>Итого средства на оплату труда непромышленного персонала</t>
  </si>
  <si>
    <t>Расчет по денежным выплатам</t>
  </si>
  <si>
    <t>Численность всего, принятая для расчета (базовый период - фактическая)</t>
  </si>
  <si>
    <t>Денежные выплаты на 1 работника</t>
  </si>
  <si>
    <t>Итого по денежным выплатам</t>
  </si>
  <si>
    <t xml:space="preserve">6. </t>
  </si>
  <si>
    <t>Итого средства на потребление</t>
  </si>
  <si>
    <t>Среднемесячный доход на 1 работника</t>
  </si>
  <si>
    <t>План ЭСО на 2014 г.</t>
  </si>
  <si>
    <t>План ЭСО на 2015 г.</t>
  </si>
  <si>
    <t>План ЭСО на 2016 г.</t>
  </si>
  <si>
    <t>Процент роста ФОТ</t>
  </si>
  <si>
    <t>План 2016 года</t>
  </si>
  <si>
    <t>-</t>
  </si>
  <si>
    <t>Генеральный директор ОАО "Корякэнерго"</t>
  </si>
  <si>
    <t>«_____»__________________ 20___ года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</si>
  <si>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</si>
  <si>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</si>
  <si>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</si>
  <si>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</si>
  <si>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</si>
  <si>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</si>
  <si>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</si>
  <si>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</si>
  <si>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</si>
  <si>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</si>
  <si>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</si>
  <si>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</si>
  <si>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</si>
  <si>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</si>
  <si>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</si>
  <si>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</si>
  <si>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</si>
  <si>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</si>
  <si>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</si>
  <si>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</si>
  <si>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</si>
  <si>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</si>
  <si>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</si>
  <si>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</si>
  <si>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</si>
  <si>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</si>
  <si>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</si>
  <si>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</si>
  <si>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</si>
  <si>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</si>
  <si>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</si>
  <si>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</si>
  <si>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</si>
  <si>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</si>
  <si>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</si>
  <si>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</si>
  <si>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</si>
  <si>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III.</t>
  </si>
  <si>
    <t>Наименование объекта</t>
  </si>
  <si>
    <t xml:space="preserve">ВСЕГО, </t>
  </si>
  <si>
    <t>Объект 1</t>
  </si>
  <si>
    <t>…</t>
  </si>
  <si>
    <t>Объект 2</t>
  </si>
  <si>
    <t>I.</t>
  </si>
  <si>
    <t>1.1.2.</t>
  </si>
  <si>
    <t>Ввод мощностей</t>
  </si>
  <si>
    <t>Итого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</si>
  <si>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</si>
  <si>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</si>
  <si>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</si>
  <si>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</si>
  <si>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</si>
  <si>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</si>
  <si>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</si>
  <si>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</si>
  <si>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</si>
  <si>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</si>
  <si>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1 кв. 2009 г.</t>
  </si>
  <si>
    <t>2 кв. 2009 г.</t>
  </si>
  <si>
    <t>3 кв. 2009 г.</t>
  </si>
  <si>
    <t>4 кв. 2009 г.</t>
  </si>
  <si>
    <t>млн.рублей</t>
  </si>
  <si>
    <t>Показатели</t>
  </si>
  <si>
    <t>Выручка от реализации товаров (работ, услуг),   всего</t>
  </si>
  <si>
    <t>Материальные расходы, всего</t>
  </si>
  <si>
    <t>Расходы на оплату труда с учетом ЕСН</t>
  </si>
  <si>
    <t>3.</t>
  </si>
  <si>
    <t>Амортизационные отчисления</t>
  </si>
  <si>
    <t>4.</t>
  </si>
  <si>
    <t>Прочие расходы, всего</t>
  </si>
  <si>
    <t>в том числе</t>
  </si>
  <si>
    <t>Ремонт основных средств</t>
  </si>
  <si>
    <t>в том числе:</t>
  </si>
  <si>
    <t>4.4.</t>
  </si>
  <si>
    <t>4.5.</t>
  </si>
  <si>
    <t>4.6.</t>
  </si>
  <si>
    <t>5.</t>
  </si>
  <si>
    <t>Налоги  и сборы, всего</t>
  </si>
  <si>
    <t>5.3.</t>
  </si>
  <si>
    <t>IV.</t>
  </si>
  <si>
    <t>Внереализационные доходы и расходы (сальдо)</t>
  </si>
  <si>
    <t>Внереализационные доходы, всего</t>
  </si>
  <si>
    <t>Внереализационные расходы, всего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</si>
  <si>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</si>
  <si>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</si>
  <si>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</si>
  <si>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</si>
  <si>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</si>
  <si>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</si>
  <si>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</si>
  <si>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млн. рублей</t>
  </si>
  <si>
    <t>X.</t>
  </si>
  <si>
    <t>Привлечение заемных средств</t>
  </si>
  <si>
    <t>в том числе на:</t>
  </si>
  <si>
    <t>XI.</t>
  </si>
  <si>
    <t xml:space="preserve">Погашение заемных средств  </t>
  </si>
  <si>
    <t>XII.</t>
  </si>
  <si>
    <t>XIII.</t>
  </si>
  <si>
    <t>XIV.</t>
  </si>
  <si>
    <t>Справочно:</t>
  </si>
  <si>
    <t>EBITDA</t>
  </si>
  <si>
    <t>в т.ч. в части ДПМ*</t>
  </si>
  <si>
    <t>Долг на конец периода</t>
  </si>
  <si>
    <t>*заполняется ОГК/ТГК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</si>
  <si>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</si>
  <si>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</si>
  <si>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</si>
  <si>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</si>
  <si>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</si>
  <si>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</si>
  <si>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</si>
  <si>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</si>
  <si>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</si>
  <si>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</si>
  <si>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</si>
  <si>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</si>
  <si>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</si>
  <si>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</si>
  <si>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</si>
  <si>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</si>
  <si>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</si>
  <si>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</si>
  <si>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</si>
  <si>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</si>
  <si>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</si>
  <si>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</si>
  <si>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</si>
  <si>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</si>
  <si>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IX.</t>
  </si>
  <si>
    <t>Капитальные вложения</t>
  </si>
  <si>
    <r>
      <t xml:space="preserve">Возмещаемый НДС </t>
    </r>
    <r>
      <rPr>
        <sz val="12"/>
        <rFont val="Times New Roman"/>
        <family val="1"/>
        <charset val="204"/>
      </rPr>
      <t>(поступления)</t>
    </r>
  </si>
  <si>
    <t>в том числе по:</t>
  </si>
  <si>
    <t>в том числе ПТП</t>
  </si>
  <si>
    <t>план**</t>
  </si>
  <si>
    <t>факт***</t>
  </si>
  <si>
    <t>2010 г.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</si>
  <si>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</si>
  <si>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</si>
  <si>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</si>
  <si>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</si>
  <si>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</si>
  <si>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</si>
  <si>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</si>
  <si>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</si>
  <si>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</si>
  <si>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</si>
  <si>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</si>
  <si>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</si>
  <si>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</si>
  <si>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</si>
  <si>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</si>
  <si>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</si>
  <si>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</si>
  <si>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</si>
  <si>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</si>
  <si>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</si>
  <si>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</si>
  <si>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</si>
  <si>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</si>
  <si>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</si>
  <si>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</si>
  <si>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</si>
  <si>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</si>
  <si>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</si>
  <si>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</si>
  <si>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</si>
  <si>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</si>
  <si>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</si>
  <si>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</si>
  <si>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</si>
  <si>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</si>
  <si>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</si>
  <si>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</si>
  <si>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</si>
  <si>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</si>
  <si>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</si>
  <si>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</si>
  <si>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</si>
  <si>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</si>
  <si>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</si>
  <si>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</si>
  <si>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</si>
  <si>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</si>
  <si>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</si>
  <si>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</si>
  <si>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</si>
  <si>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</si>
  <si>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</si>
  <si>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</si>
  <si>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</si>
  <si>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</si>
  <si>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</si>
  <si>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</si>
  <si>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</si>
  <si>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</si>
  <si>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</si>
  <si>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</si>
  <si>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</si>
  <si>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</si>
  <si>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</si>
  <si>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</si>
  <si>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</si>
  <si>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</si>
  <si>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</si>
  <si>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</si>
  <si>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</si>
  <si>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____________________Е.Н. Кондращенко</t>
  </si>
  <si>
    <t>«_____» ___________________ 2013 года</t>
  </si>
  <si>
    <t>Финансовая модель 
(в разрезе каждого юридического лица группы/по конечным видам выпускаемой продукции) 
по годам до 2020 года включительно</t>
  </si>
  <si>
    <t xml:space="preserve">Увеличение капитализации </t>
  </si>
  <si>
    <t>&lt;*&gt; Форма заполняется:</t>
  </si>
  <si>
    <t>- в отношении вновь создаваемых объектов, для которых могут применяться расчеты экономической эффективности реализации инвестиционных проектов;</t>
  </si>
  <si>
    <t>- в отношении реконструированных объектов в том случае, если данный объект после реконструкции "создает" новый финансовый поток;</t>
  </si>
  <si>
    <t>- по проектам, общая стоимость реализации которых составляет 500 млн. рублей и более.</t>
  </si>
  <si>
    <t>&lt;**&gt;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эксплуатацию.</t>
  </si>
  <si>
    <t>Продукт 1 - электрическая энергия</t>
  </si>
  <si>
    <t>млн. рублей без НДС</t>
  </si>
  <si>
    <t>План 2017 года</t>
  </si>
  <si>
    <t>Начальник ОЭП</t>
  </si>
  <si>
    <t>Прочее (НДС)</t>
  </si>
  <si>
    <t>Ерышева И.В.</t>
  </si>
  <si>
    <t>без НДС</t>
  </si>
  <si>
    <t>«_____» _______ 2014 года</t>
  </si>
  <si>
    <t>«_____» ___________________ 2014 года</t>
  </si>
  <si>
    <t>Строительство крытого склада запаса топлива для центральной котельной сельского поселения «село Ачайваям».</t>
  </si>
  <si>
    <t>Строительство крытого склада запаса топлива для котельных №1 и №2 сельского поселения «село Хаилино».</t>
  </si>
  <si>
    <t>Строительство крытого склада запаса топлива для центральной котельной сельского поселения «село Тымлат».</t>
  </si>
  <si>
    <t>Строительство крытого склада запаса топлива для центральной котельной сельского поселения «село Ковран».</t>
  </si>
  <si>
    <t>длина,
км</t>
  </si>
  <si>
    <t>Замена одного котла на котельной «Совхозная» сельского поселения «село Тиличики» на новый.</t>
  </si>
  <si>
    <t>Замена двух котлов на центральной котельной СП «село Ачайваям» на новые.</t>
  </si>
  <si>
    <t>Модернизация тепловых сетей системы централизованного теплоснабжения СП «село Апука».</t>
  </si>
  <si>
    <t>Модернизация магистральных тепловых сетей системы централизованного теплоснабжения Устьевого СП.</t>
  </si>
  <si>
    <t>Установка ёмкости запаса подпиточной воды на котельной № 5 (Колхоз) СП «село Усть-Хайрюзово».</t>
  </si>
  <si>
    <t>Замена двух котлов на котельной № 2 СП «село Хаилино» на новые.</t>
  </si>
  <si>
    <t>Замена одного котла на котельной № 1 СП «село Пахачи» на новый.</t>
  </si>
  <si>
    <t>Замена двух котлов на котельной «Береговая» СП «село Тиличики» на новые.</t>
  </si>
  <si>
    <t>Замена двух котлов на котельной «Гаражная» СП «село Тиличики» на новые.</t>
  </si>
  <si>
    <t>Установка ёмкости запаса подпиточной воды на котельной «Береговая» СП«село Тиличики».</t>
  </si>
  <si>
    <t>Установка ёмкости запаса подпиточной воды на котельной №7 Устьевого СП.</t>
  </si>
  <si>
    <t>Модернизация магистральных тепловых сетей системы теплоснабжения Крутогоровского СП.</t>
  </si>
  <si>
    <t>Замена одного котла на котельной «Корф» СП «село Тиличики» на новый.</t>
  </si>
  <si>
    <t>Замена котла на котельной №5 (Колхоз) сельского поселения «село Усть-Хайрюзово» на новый.</t>
  </si>
  <si>
    <t>Срок использования, мес.(лет)</t>
  </si>
  <si>
    <t>5</t>
  </si>
  <si>
    <t>14  2897030</t>
  </si>
  <si>
    <t>12  4521126</t>
  </si>
  <si>
    <t>2016,сентябрь</t>
  </si>
  <si>
    <t>12  2812030</t>
  </si>
  <si>
    <t>2017, сентябрь</t>
  </si>
  <si>
    <t>2016, сентябрь</t>
  </si>
  <si>
    <t>2015, сентябрь</t>
  </si>
  <si>
    <t>2017, ноябрь</t>
  </si>
  <si>
    <t>7</t>
  </si>
  <si>
    <t>12 4521024</t>
  </si>
  <si>
    <t>12  4521024</t>
  </si>
  <si>
    <t>Расчет тарифных последствий реализации инвестиционной программы</t>
  </si>
  <si>
    <t>"Реконструкция и развитие систем теплоснабжения ОАО "Корякэнерго" на 2015-2017гг."</t>
  </si>
  <si>
    <t>Базовый 2014 год</t>
  </si>
  <si>
    <t>НВВ (тыс. рублей)</t>
  </si>
  <si>
    <t>Полезный отпуск (тыс. Гкал)</t>
  </si>
  <si>
    <t>Тариф (руб/ Гкал)</t>
  </si>
  <si>
    <t>Тариф</t>
  </si>
  <si>
    <t>Затраты на ремонт</t>
  </si>
  <si>
    <t xml:space="preserve">Замена двух котлов на центральной котельной </t>
  </si>
  <si>
    <t xml:space="preserve">Строительство крытого склада запаса топлива для центральной котельной </t>
  </si>
  <si>
    <t>Замена двух котлов на котельной № 2  на новые.</t>
  </si>
  <si>
    <t xml:space="preserve">Строительство крытого склада запаса топлива для котельных №1 и №2 </t>
  </si>
  <si>
    <t xml:space="preserve">Замена одного котла на котельной № 1 </t>
  </si>
  <si>
    <t xml:space="preserve">Замена двух котлов на котельной «Береговая» </t>
  </si>
  <si>
    <t xml:space="preserve">Замена двух котлов на котельной «Гаражная» </t>
  </si>
  <si>
    <t xml:space="preserve">Замена одного котла на котельной «Совхозная» </t>
  </si>
  <si>
    <t xml:space="preserve">Замена одного котла на котельной «Корф» </t>
  </si>
  <si>
    <t xml:space="preserve">Установка ёмкости запаса подпиточной воды на котельной «Береговая» </t>
  </si>
  <si>
    <t xml:space="preserve">Установка ёмкости запаса подпиточной воды на котельной №7 </t>
  </si>
  <si>
    <t xml:space="preserve">Установка ёмкости запаса подпиточной воды на котельной № 5 (Колхоз) </t>
  </si>
  <si>
    <t xml:space="preserve">Замена котла на котельной №5 (Колхоз) </t>
  </si>
  <si>
    <t>руб/Гкал</t>
  </si>
  <si>
    <t>% к 2014 г.</t>
  </si>
  <si>
    <t>руб/ Гкал</t>
  </si>
  <si>
    <t>% к 2015г.</t>
  </si>
  <si>
    <t>% к 2016г.</t>
  </si>
  <si>
    <t>"Реконструкция и развитие систем теплооснабжения ОАО "Корякэнерго" на 2015-2017 гг."</t>
  </si>
  <si>
    <t>____________________А.В. Колесников</t>
  </si>
  <si>
    <t>Начальник ТТО                                                                                         А.С. Марфенин</t>
  </si>
  <si>
    <t xml:space="preserve">* в том числе:
- степень износа  оборудования
- срок вывода из эксплуатации оборудования
- уровень технического оснащения оборудования
- требования  к  объекту, которые необходимы для надежного и бесперебойного обеспечения объекта.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</si>
  <si>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</si>
  <si>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</si>
  <si>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</si>
  <si>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</si>
  <si>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</si>
  <si>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</si>
  <si>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</si>
  <si>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</si>
  <si>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</si>
  <si>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</si>
  <si>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</si>
  <si>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</si>
  <si>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</si>
  <si>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</si>
  <si>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</si>
  <si>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</si>
  <si>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2.3</t>
  </si>
  <si>
    <t>2.4</t>
  </si>
  <si>
    <t>Олюторский район</t>
  </si>
  <si>
    <t>Соболевский район</t>
  </si>
  <si>
    <t>Тигильский район</t>
  </si>
  <si>
    <t>Карагинский район</t>
  </si>
  <si>
    <t>Начальник ОЭП                                                                                                                                             И.В. Ерышева</t>
  </si>
  <si>
    <t>Исп. А.Н. Ерохин</t>
  </si>
  <si>
    <t>тел. 46-26-47</t>
  </si>
  <si>
    <t>Всего, Олюторский район</t>
  </si>
  <si>
    <t xml:space="preserve">СП "с. Ачайваям" </t>
  </si>
  <si>
    <t xml:space="preserve">СП "с. Апука" </t>
  </si>
  <si>
    <t xml:space="preserve">СП "с. Хаилино" </t>
  </si>
  <si>
    <t xml:space="preserve">СП "с. Пахачи" </t>
  </si>
  <si>
    <t xml:space="preserve">СП "с. Тиличики" </t>
  </si>
  <si>
    <t>Район</t>
  </si>
  <si>
    <t>Всего, Соболевский район</t>
  </si>
  <si>
    <t>Устьевое СП</t>
  </si>
  <si>
    <t xml:space="preserve">Крутогоровское СП </t>
  </si>
  <si>
    <t>СП "с. Усть-Хайрюзово"</t>
  </si>
  <si>
    <t xml:space="preserve">СП "с. Ковран" </t>
  </si>
  <si>
    <t xml:space="preserve">СП "с. Тымлат" </t>
  </si>
  <si>
    <t>Всего, Тигильский район</t>
  </si>
  <si>
    <t>1</t>
  </si>
  <si>
    <t>1.2.1</t>
  </si>
  <si>
    <t>1.3.1</t>
  </si>
  <si>
    <t>1.3.2</t>
  </si>
  <si>
    <t>1.4.1</t>
  </si>
  <si>
    <t>1.5.1</t>
  </si>
  <si>
    <t>1.5.2</t>
  </si>
  <si>
    <t>1.5.3</t>
  </si>
  <si>
    <t>1.5.4</t>
  </si>
  <si>
    <t>1.5.5</t>
  </si>
  <si>
    <t>2</t>
  </si>
  <si>
    <t>2.1.1</t>
  </si>
  <si>
    <t>2.1.2</t>
  </si>
  <si>
    <t>2.2.1</t>
  </si>
  <si>
    <t>3</t>
  </si>
  <si>
    <t>3.1</t>
  </si>
  <si>
    <t>3.1.1</t>
  </si>
  <si>
    <t>3.1.2</t>
  </si>
  <si>
    <t>3.2</t>
  </si>
  <si>
    <t>3.2.1</t>
  </si>
  <si>
    <t>4</t>
  </si>
  <si>
    <t>4.1</t>
  </si>
  <si>
    <t>4.1.1</t>
  </si>
  <si>
    <t>Всего, Карагинский район</t>
  </si>
  <si>
    <t>Прогноз, 2015 год</t>
  </si>
  <si>
    <t>Прогноз, 2016 год</t>
  </si>
  <si>
    <t>Прогноз, 2017 год</t>
  </si>
  <si>
    <t>Всего ОАО "Корякэерго"</t>
  </si>
  <si>
    <t>в соответствии 
с проектно-
сметной 
документацией **</t>
  </si>
  <si>
    <t>** в текущих ценах с НДС с применением коэффициентов пересчета к базовым ценам Мирегион России или иных уполномоченных государственных органов (указать)</t>
  </si>
  <si>
    <t>№
п/п</t>
  </si>
  <si>
    <t>____________________С.А. Кулинич</t>
  </si>
  <si>
    <t>к постановлению Региональной службы</t>
  </si>
  <si>
    <t>по тарифам и ценам Камчатского края</t>
  </si>
  <si>
    <t>Местонахождение регулируемой организации</t>
  </si>
  <si>
    <t>Сроки реализации инвенстиционной программы</t>
  </si>
  <si>
    <t>Контактная информация лица, ответственного за разработку инвестиционной программы</t>
  </si>
  <si>
    <t>Наименование органа исполнительной власти  субъекта РФ или органа местного самоуправления, утвердившего инвестиционную программу</t>
  </si>
  <si>
    <t>Региональная служба по тарифам и ценам Камчатского края</t>
  </si>
  <si>
    <t>Местонахождение органа, утвердившего инвестиционную программу</t>
  </si>
  <si>
    <t xml:space="preserve">Должностное лицо, утвердившее инвестиционную программу </t>
  </si>
  <si>
    <t>Дата утверждения инвестиционной программы</t>
  </si>
  <si>
    <t>Контактная информация лица, ответственного за утверждение инвестиционной программы</t>
  </si>
  <si>
    <t>Наименование органа  местного самоуправления, согласовавшего инвестиционную программу</t>
  </si>
  <si>
    <t>Местонахождение органа, согласовавшего инвестиционную программу</t>
  </si>
  <si>
    <t xml:space="preserve">Должностное лицо, согласовавшее инвестиционную программу </t>
  </si>
  <si>
    <t>Дата согласования инвестиционной программы</t>
  </si>
  <si>
    <t>Контактная информация лица, ответственного за согласование инвестиционной программы</t>
  </si>
  <si>
    <t>Наименование
мероприятий</t>
  </si>
  <si>
    <t>Обоснование необходимости
(цель реализации)</t>
  </si>
  <si>
    <t>Описание и место расположения
объекта</t>
  </si>
  <si>
    <t>Основные технические характеристики</t>
  </si>
  <si>
    <t>Год начала реализации мероприятия</t>
  </si>
  <si>
    <t>Год окончания реализации мероприятия</t>
  </si>
  <si>
    <t>Ед.
изм.</t>
  </si>
  <si>
    <t>Значение показателя</t>
  </si>
  <si>
    <t>Остаток финанси-рования</t>
  </si>
  <si>
    <t>в т.ч. за счет платы
за под-ключение</t>
  </si>
  <si>
    <t>показателя</t>
  </si>
  <si>
    <t>до</t>
  </si>
  <si>
    <t>после</t>
  </si>
  <si>
    <t>2017</t>
  </si>
  <si>
    <t>2018</t>
  </si>
  <si>
    <t>2019</t>
  </si>
  <si>
    <t>(мощность,</t>
  </si>
  <si>
    <t>реализации</t>
  </si>
  <si>
    <t>протяженность,</t>
  </si>
  <si>
    <t>мероприятия</t>
  </si>
  <si>
    <t>диаметр и т.п.)</t>
  </si>
  <si>
    <t>Всего по группе 1.</t>
  </si>
  <si>
    <t>ИТОГО по программе</t>
  </si>
  <si>
    <t>Генеральный директор АО "Корякэнерго"</t>
  </si>
  <si>
    <t>Объем финансирования, тыс. руб. (с НДС)</t>
  </si>
  <si>
    <t>Группа 2. Повышение качества услуг, обеспечение экологической безопасности</t>
  </si>
  <si>
    <t>«_____» _________ 2016 года</t>
  </si>
  <si>
    <t>Стоимость объекта,
тыс. руб.</t>
  </si>
  <si>
    <t>Краткое описание инвестиционной программы  ______________________________________________________________________</t>
  </si>
  <si>
    <t>мощность 
куб.м/час, …</t>
  </si>
  <si>
    <t>Плановые значения показателей,</t>
  </si>
  <si>
    <t>достижение которых предусмотрено в результате реализации мероприятий инвестиционной программы</t>
  </si>
  <si>
    <t>Ед.изм</t>
  </si>
  <si>
    <t>Плановые значения</t>
  </si>
  <si>
    <t>Утвержденный период, 2016</t>
  </si>
  <si>
    <t>Протяженность всех видов сетей водоснабжения</t>
  </si>
  <si>
    <t>км</t>
  </si>
  <si>
    <t>Количество аварий на сетях</t>
  </si>
  <si>
    <t>ед.</t>
  </si>
  <si>
    <t>Аварийность системы водоснабжения</t>
  </si>
  <si>
    <t>ед./км</t>
  </si>
  <si>
    <t xml:space="preserve">5. </t>
  </si>
  <si>
    <t>тыс.м3</t>
  </si>
  <si>
    <t>Установленная производительность</t>
  </si>
  <si>
    <t>тыс.м3/сут</t>
  </si>
  <si>
    <t>Фактическая производительность</t>
  </si>
  <si>
    <t>Уровень загрузки мощностей</t>
  </si>
  <si>
    <t>в том числе населению</t>
  </si>
  <si>
    <t>3. Качество оказываемых услуг</t>
  </si>
  <si>
    <t>Количество сделанных проб перед поступлением в сеть и в точках водоразбора</t>
  </si>
  <si>
    <t>в т.ч. соответствующих нормативам</t>
  </si>
  <si>
    <t>Отношение количества проб соответствующих нормативам к общему количеству проб</t>
  </si>
  <si>
    <t>4. Эффективность деятельности</t>
  </si>
  <si>
    <t>Расход электрической энергии, всего:</t>
  </si>
  <si>
    <t>тыс.кВтч</t>
  </si>
  <si>
    <t>кВтч/м3</t>
  </si>
  <si>
    <t>Численность основного и ремонтного персонала</t>
  </si>
  <si>
    <t>Эффективность использования персонала</t>
  </si>
  <si>
    <t>чел./км</t>
  </si>
  <si>
    <t>Производительность труда</t>
  </si>
  <si>
    <t>м3/чел.</t>
  </si>
  <si>
    <t>выработка, тыс. куб.м</t>
  </si>
  <si>
    <t>(наименование инвестиционного проекта)</t>
  </si>
  <si>
    <t>Эффективность использования энергии</t>
  </si>
  <si>
    <t>в том чимсле по годам:</t>
  </si>
  <si>
    <t>АО "Камчатэнергосервис"</t>
  </si>
  <si>
    <t>Акционерное общество «Камчатэнергосервис»</t>
  </si>
  <si>
    <t>683031, Камчатский край, г. Вилючинск, ул. Мира д.16</t>
  </si>
  <si>
    <t>2017-2019</t>
  </si>
  <si>
    <t xml:space="preserve">Лицо, ответственное за разработку инвестиционной программы  </t>
  </si>
  <si>
    <t>Ефремова Анна Михайловна</t>
  </si>
  <si>
    <t>Тел.: +8(415-35)3-62-52, email: anitaefremova599@mail.ru</t>
  </si>
  <si>
    <t>683003, Камчатский край, г. Петропавловск-Камчатский, ул. Ленинградская, 118</t>
  </si>
  <si>
    <t>Руководитель РСТ Камчатского края       О.Н. Кукиль</t>
  </si>
  <si>
    <t>Тел.: + 8 (415 2) 42-83-81, email: SLTarif@kamgov.ru</t>
  </si>
  <si>
    <t>Администрация Вилючинского городского округа</t>
  </si>
  <si>
    <t>684090, Камчатский край, г.Вилючинск, ул. Победы 1</t>
  </si>
  <si>
    <t xml:space="preserve">И.о. Главы Вилючинского городского округа   И.П.Жилкина </t>
  </si>
  <si>
    <t>Тел.: + 8 (415 35) 3-32-29, 3-18-63; email: primvgo@mail.kamchatka.ru</t>
  </si>
  <si>
    <t>1.  Модернизация или реконструкция существующих объектов централизованных систем водоснабжения и (или) водоотведения в целях снижения уровня износа существующих объектов, в том числе:</t>
  </si>
  <si>
    <t>Замена физически и морально изношенного оборудования, снижение аварийности</t>
  </si>
  <si>
    <t>Замена физически и морально изношенного оборудования, увеличение КПД и снижение аварийности</t>
  </si>
  <si>
    <t>%               .</t>
  </si>
  <si>
    <t xml:space="preserve">0                            - </t>
  </si>
  <si>
    <t>%                .</t>
  </si>
  <si>
    <t>Текущее значение, 4 кв 2015</t>
  </si>
  <si>
    <t>Прочие источники  финансирования, в.т.ч. лизинг</t>
  </si>
  <si>
    <t>прочие привлеченные средства</t>
  </si>
  <si>
    <t>Привлеченные средства</t>
  </si>
  <si>
    <t>прочие собственные средства, в т.ч. средства от эмиссии ценных бумаг</t>
  </si>
  <si>
    <t>средства, полученные за счет платы за подключение</t>
  </si>
  <si>
    <t>прибыль, направленная на инвестиции</t>
  </si>
  <si>
    <t>амортизационные отчисления</t>
  </si>
  <si>
    <t xml:space="preserve">1.1. </t>
  </si>
  <si>
    <t xml:space="preserve">Собственные средства </t>
  </si>
  <si>
    <t xml:space="preserve"> по годам реализации инвестпрограммы</t>
  </si>
  <si>
    <t>по видам деятельности, всего</t>
  </si>
  <si>
    <t>Расходы на реализацию инвестиционной программы
(тыс.руб. без НДС)</t>
  </si>
  <si>
    <t>Источники финансирования</t>
  </si>
  <si>
    <t>Финансовый план</t>
  </si>
  <si>
    <t>АО "Камчатэнергосервис" в сфере водоотведения Вилючинского городского округа  Камчатского края на 2017-2019 годы</t>
  </si>
  <si>
    <t>Приложение № 8</t>
  </si>
  <si>
    <t>прием +  реализация</t>
  </si>
  <si>
    <t xml:space="preserve">Паспорт инвестиционной программы в сфере водоотведения  Вилючинского городского округа Камчатского края     на 2017-2019 годы                                                                        </t>
  </si>
  <si>
    <t>1.2. Водоотведение</t>
  </si>
  <si>
    <t>ИТОГО по программе водоотведения</t>
  </si>
  <si>
    <t>Реконструкция насосного оборудования (монтаж устройства плавного пуска насоса №1)</t>
  </si>
  <si>
    <t>Реконструкция насосного оборудования (монтаж устройства плавного пуска насоса №2)</t>
  </si>
  <si>
    <t>Модернизация запорной арматуры</t>
  </si>
  <si>
    <t>Реконструкция здания (крыши) производственно-технической базы</t>
  </si>
  <si>
    <t>1.2.4.</t>
  </si>
  <si>
    <t>1.2.5.</t>
  </si>
  <si>
    <t>г. Вилючинск. КНС-1</t>
  </si>
  <si>
    <t>г. Вилючинск. КНС-2</t>
  </si>
  <si>
    <t>г. Вилючинск. База</t>
  </si>
  <si>
    <t>Экономия э/энергии  Снижение износа</t>
  </si>
  <si>
    <t xml:space="preserve">Физический износ </t>
  </si>
  <si>
    <t>Физический износ Безопасность</t>
  </si>
  <si>
    <t>5-10                      +</t>
  </si>
  <si>
    <t xml:space="preserve">%                       </t>
  </si>
  <si>
    <t xml:space="preserve">0    </t>
  </si>
  <si>
    <t xml:space="preserve">%              .           </t>
  </si>
  <si>
    <t>50    соответсвие требованиям</t>
  </si>
  <si>
    <t>2017-2018</t>
  </si>
  <si>
    <t>АО "Камчатэнергосервис" в сфере водоотведения Вилючинского городского округа  Камчатского края</t>
  </si>
  <si>
    <t>Инвестиционная программа АО "Камчатэнергосервис"   в сфере водоотведения Вилючинского городского округа на 2017-2019 годы</t>
  </si>
  <si>
    <t>1. Надежность (бесперебойность) снабжения потребителей услугами водоотведения</t>
  </si>
  <si>
    <t>Износ канализационных сетей</t>
  </si>
  <si>
    <t>Пропушено сточных вод</t>
  </si>
  <si>
    <t>2. Сбалансированность системы водоотведения</t>
  </si>
  <si>
    <t>Объем реализации водоотведения</t>
  </si>
  <si>
    <t>Наименование организации, в отношении которой разрабатывается инвестиционная программа в сфере водоотведения</t>
  </si>
  <si>
    <t>Приложение № 5</t>
  </si>
  <si>
    <t>Приложение №6</t>
  </si>
  <si>
    <t>Приложение №7</t>
  </si>
  <si>
    <t>от 01.12.2016 № 320</t>
  </si>
  <si>
    <t>от 23.01.2019 № хх</t>
  </si>
  <si>
    <t>"Приложение № 8</t>
  </si>
  <si>
    <t>"Приложение №7</t>
  </si>
  <si>
    <t>"Приложение №6</t>
  </si>
  <si>
    <t>"Приложение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</si>
</sst>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_-* #,##0;\(#,##0\);_-* &quot;-&quot;??;_-@"/>
    <numFmt numFmtId="166" formatCode="_(* #,##0_);_(* \(#,##0\);_(* &quot;-&quot;_);_(@_)"/>
    <numFmt numFmtId="167" formatCode="#,##0.0"/>
    <numFmt numFmtId="168" formatCode="#,##0.000"/>
    <numFmt numFmtId="169" formatCode="0.0%"/>
    <numFmt numFmtId="170" formatCode="_(* #,##0.00_);_(* \(#,##0.00\);_(* &quot;-&quot;_);_(@_)"/>
    <numFmt numFmtId="171" formatCode="0.000"/>
    <numFmt numFmtId="172" formatCode="0.0"/>
    <numFmt numFmtId="173" formatCode="0.0000"/>
    <numFmt numFmtId="174" formatCode="0.000000"/>
    <numFmt numFmtId="175" formatCode="0.00000"/>
    <numFmt numFmtId="176" formatCode="[$-F419]yyyy\,\ mmmm;@"/>
    <numFmt numFmtId="177" formatCode="_(* #,##0.00_);_(* \(#,##0.00\);_(* &quot;-&quot;??_);_(@_)"/>
  </numFmts>
  <fonts count="10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.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63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indexed="17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9"/>
      <name val="Times New Roman Cyr"/>
      <family val="1"/>
      <charset val="204"/>
    </font>
    <font>
      <b/>
      <sz val="16"/>
      <color indexed="60"/>
      <name val="Times New Roman Cyr"/>
      <family val="1"/>
      <charset val="204"/>
    </font>
    <font>
      <b/>
      <sz val="11"/>
      <color indexed="60"/>
      <name val="Times New Roman Cyr"/>
      <family val="1"/>
      <charset val="204"/>
    </font>
    <font>
      <b/>
      <sz val="12"/>
      <color indexed="60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CC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sz val="10"/>
      <color rgb="FF0000FF"/>
      <name val="Times New Roman"/>
      <family val="1"/>
      <charset val="204"/>
    </font>
    <font>
      <sz val="10"/>
      <color indexed="8"/>
      <name val="Arial Cyr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0"/>
      <color indexed="8"/>
      <name val="Arial Cyr"/>
    </font>
    <font>
      <sz val="11"/>
      <color rgb="FF3F3F3F"/>
      <name val="Calibri"/>
      <family val="2"/>
      <charset val="204"/>
    </font>
    <font>
      <u/>
      <sz val="10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2F2F2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/>
    <xf numFmtId="0" fontId="3" fillId="0" borderId="0"/>
    <xf numFmtId="0" fontId="38" fillId="0" borderId="0"/>
    <xf numFmtId="0" fontId="81" fillId="0" borderId="0"/>
    <xf numFmtId="0" fontId="58" fillId="0" borderId="0"/>
    <xf numFmtId="0" fontId="58" fillId="0" borderId="0"/>
    <xf numFmtId="0" fontId="24" fillId="0" borderId="0"/>
    <xf numFmtId="0" fontId="62" fillId="0" borderId="0"/>
    <xf numFmtId="0" fontId="24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5" fillId="0" borderId="0"/>
    <xf numFmtId="9" fontId="87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38" fillId="0" borderId="0"/>
    <xf numFmtId="166" fontId="38" fillId="0" borderId="0" applyFont="0" applyFill="0" applyBorder="0" applyAlignment="0" applyProtection="0"/>
    <xf numFmtId="0" fontId="2" fillId="0" borderId="0"/>
    <xf numFmtId="0" fontId="2" fillId="0" borderId="0"/>
    <xf numFmtId="0" fontId="98" fillId="0" borderId="0" applyNumberFormat="0" applyFill="0" applyBorder="0" applyAlignment="0" applyProtection="0">
      <alignment vertical="top"/>
      <protection locked="0"/>
    </xf>
    <xf numFmtId="0" fontId="90" fillId="0" borderId="0" applyFill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04" fillId="33" borderId="94" applyNumberFormat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85" fillId="0" borderId="0"/>
    <xf numFmtId="0" fontId="38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8" fillId="0" borderId="0">
      <protection locked="0"/>
    </xf>
    <xf numFmtId="177" fontId="38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1050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/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/>
    <xf numFmtId="0" fontId="3" fillId="0" borderId="15" xfId="0" applyFont="1" applyFill="1" applyBorder="1"/>
    <xf numFmtId="0" fontId="3" fillId="0" borderId="16" xfId="0" applyFont="1" applyBorder="1" applyAlignment="1">
      <alignment vertical="top"/>
    </xf>
    <xf numFmtId="0" fontId="3" fillId="0" borderId="0" xfId="0" applyFont="1" applyFill="1" applyBorder="1"/>
    <xf numFmtId="0" fontId="3" fillId="0" borderId="17" xfId="0" applyFont="1" applyBorder="1" applyAlignment="1">
      <alignment vertical="top"/>
    </xf>
    <xf numFmtId="0" fontId="3" fillId="0" borderId="18" xfId="0" applyFont="1" applyBorder="1"/>
    <xf numFmtId="0" fontId="23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25" fillId="0" borderId="2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2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/>
    </xf>
    <xf numFmtId="0" fontId="4" fillId="0" borderId="2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4"/>
    </xf>
    <xf numFmtId="0" fontId="3" fillId="0" borderId="0" xfId="0" applyFont="1" applyBorder="1" applyAlignment="1">
      <alignment vertical="top"/>
    </xf>
    <xf numFmtId="0" fontId="4" fillId="0" borderId="34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6" fontId="4" fillId="0" borderId="1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45" xfId="0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vertical="top" wrapText="1"/>
    </xf>
    <xf numFmtId="0" fontId="4" fillId="0" borderId="4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2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16" fontId="3" fillId="0" borderId="13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justify" vertical="center" wrapText="1"/>
    </xf>
    <xf numFmtId="0" fontId="25" fillId="0" borderId="4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57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vertical="center"/>
    </xf>
    <xf numFmtId="0" fontId="49" fillId="0" borderId="13" xfId="0" applyFont="1" applyBorder="1"/>
    <xf numFmtId="0" fontId="49" fillId="0" borderId="1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9" fillId="0" borderId="21" xfId="0" applyFont="1" applyBorder="1"/>
    <xf numFmtId="0" fontId="3" fillId="0" borderId="0" xfId="0" applyFont="1" applyAlignment="1">
      <alignment horizontal="left" wrapText="1"/>
    </xf>
    <xf numFmtId="2" fontId="31" fillId="0" borderId="0" xfId="0" applyNumberFormat="1" applyFont="1" applyAlignment="1">
      <alignment horizontal="right" vertical="top" wrapText="1"/>
    </xf>
    <xf numFmtId="16" fontId="4" fillId="0" borderId="3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5" xfId="0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3" fillId="0" borderId="57" xfId="0" applyFont="1" applyBorder="1" applyAlignment="1">
      <alignment horizontal="justify" vertical="center" wrapText="1"/>
    </xf>
    <xf numFmtId="0" fontId="0" fillId="0" borderId="32" xfId="0" applyBorder="1" applyAlignment="1">
      <alignment vertical="center"/>
    </xf>
    <xf numFmtId="0" fontId="0" fillId="0" borderId="58" xfId="0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/>
    <xf numFmtId="0" fontId="3" fillId="0" borderId="31" xfId="0" applyFont="1" applyBorder="1"/>
    <xf numFmtId="0" fontId="3" fillId="0" borderId="30" xfId="0" applyFont="1" applyBorder="1"/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0" xfId="0" applyFont="1" applyFill="1" applyBorder="1"/>
    <xf numFmtId="0" fontId="3" fillId="0" borderId="29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/>
    <xf numFmtId="0" fontId="32" fillId="0" borderId="0" xfId="0" applyFont="1" applyFill="1" applyAlignment="1">
      <alignment horizontal="right"/>
    </xf>
    <xf numFmtId="0" fontId="33" fillId="0" borderId="60" xfId="0" applyFont="1" applyFill="1" applyBorder="1" applyAlignment="1">
      <alignment horizontal="justify"/>
    </xf>
    <xf numFmtId="0" fontId="32" fillId="0" borderId="60" xfId="0" applyFont="1" applyFill="1" applyBorder="1" applyAlignment="1">
      <alignment horizontal="justify"/>
    </xf>
    <xf numFmtId="0" fontId="32" fillId="0" borderId="61" xfId="0" applyFont="1" applyFill="1" applyBorder="1" applyAlignment="1">
      <alignment horizontal="justify"/>
    </xf>
    <xf numFmtId="0" fontId="33" fillId="0" borderId="60" xfId="0" applyFont="1" applyFill="1" applyBorder="1" applyAlignment="1">
      <alignment vertical="top" wrapText="1"/>
    </xf>
    <xf numFmtId="0" fontId="33" fillId="0" borderId="62" xfId="0" applyFont="1" applyFill="1" applyBorder="1" applyAlignment="1">
      <alignment vertical="top" wrapText="1"/>
    </xf>
    <xf numFmtId="0" fontId="32" fillId="0" borderId="63" xfId="0" applyFont="1" applyFill="1" applyBorder="1" applyAlignment="1">
      <alignment horizontal="justify" vertical="top" wrapText="1"/>
    </xf>
    <xf numFmtId="0" fontId="33" fillId="0" borderId="61" xfId="0" applyFont="1" applyFill="1" applyBorder="1" applyAlignment="1">
      <alignment vertical="top" wrapText="1"/>
    </xf>
    <xf numFmtId="0" fontId="32" fillId="0" borderId="60" xfId="0" applyFont="1" applyFill="1" applyBorder="1" applyAlignment="1">
      <alignment horizontal="justify" vertical="top" wrapText="1"/>
    </xf>
    <xf numFmtId="0" fontId="32" fillId="0" borderId="61" xfId="0" applyFont="1" applyFill="1" applyBorder="1" applyAlignment="1">
      <alignment vertical="top" wrapText="1"/>
    </xf>
    <xf numFmtId="0" fontId="32" fillId="0" borderId="60" xfId="0" applyFont="1" applyFill="1" applyBorder="1" applyAlignment="1">
      <alignment vertical="top" wrapText="1"/>
    </xf>
    <xf numFmtId="0" fontId="32" fillId="0" borderId="60" xfId="0" quotePrefix="1" applyFont="1" applyFill="1" applyBorder="1" applyAlignment="1">
      <alignment vertical="top" wrapText="1"/>
    </xf>
    <xf numFmtId="0" fontId="32" fillId="0" borderId="61" xfId="0" applyFont="1" applyFill="1" applyBorder="1" applyAlignment="1">
      <alignment horizontal="justify" vertical="top" wrapText="1"/>
    </xf>
    <xf numFmtId="0" fontId="32" fillId="0" borderId="64" xfId="0" applyFont="1" applyFill="1" applyBorder="1" applyAlignment="1">
      <alignment vertical="top" wrapText="1"/>
    </xf>
    <xf numFmtId="0" fontId="32" fillId="0" borderId="62" xfId="0" quotePrefix="1" applyFont="1" applyFill="1" applyBorder="1" applyAlignment="1">
      <alignment vertical="top" wrapText="1"/>
    </xf>
    <xf numFmtId="0" fontId="32" fillId="0" borderId="62" xfId="0" applyFont="1" applyFill="1" applyBorder="1" applyAlignment="1">
      <alignment vertical="top" wrapText="1"/>
    </xf>
    <xf numFmtId="0" fontId="33" fillId="0" borderId="62" xfId="0" applyFont="1" applyFill="1" applyBorder="1" applyAlignment="1">
      <alignment horizontal="justify" vertical="top" wrapText="1"/>
    </xf>
    <xf numFmtId="0" fontId="33" fillId="0" borderId="60" xfId="0" applyFont="1" applyFill="1" applyBorder="1" applyAlignment="1">
      <alignment horizontal="justify" vertical="top" wrapText="1"/>
    </xf>
    <xf numFmtId="0" fontId="32" fillId="0" borderId="65" xfId="0" quotePrefix="1" applyFont="1" applyFill="1" applyBorder="1" applyAlignment="1">
      <alignment horizontal="justify" vertical="top" wrapText="1"/>
    </xf>
    <xf numFmtId="0" fontId="32" fillId="0" borderId="44" xfId="0" applyFont="1" applyFill="1" applyBorder="1" applyAlignment="1">
      <alignment horizontal="justify" vertical="top" wrapText="1"/>
    </xf>
    <xf numFmtId="0" fontId="32" fillId="0" borderId="61" xfId="0" applyFont="1" applyFill="1" applyBorder="1" applyAlignment="1">
      <alignment horizontal="left" vertical="top" wrapText="1"/>
    </xf>
    <xf numFmtId="0" fontId="32" fillId="0" borderId="65" xfId="0" applyFont="1" applyFill="1" applyBorder="1" applyAlignment="1">
      <alignment vertical="top" wrapText="1"/>
    </xf>
    <xf numFmtId="0" fontId="33" fillId="0" borderId="61" xfId="0" applyFont="1" applyFill="1" applyBorder="1" applyAlignment="1">
      <alignment horizontal="left" vertical="center" wrapText="1"/>
    </xf>
    <xf numFmtId="0" fontId="32" fillId="0" borderId="65" xfId="0" applyFont="1" applyFill="1" applyBorder="1" applyAlignment="1">
      <alignment horizontal="justify" vertical="top" wrapText="1"/>
    </xf>
    <xf numFmtId="0" fontId="33" fillId="0" borderId="61" xfId="0" applyFont="1" applyFill="1" applyBorder="1" applyAlignment="1">
      <alignment horizontal="center" vertical="center" wrapText="1"/>
    </xf>
    <xf numFmtId="0" fontId="32" fillId="0" borderId="62" xfId="0" applyFont="1" applyFill="1" applyBorder="1"/>
    <xf numFmtId="0" fontId="32" fillId="0" borderId="0" xfId="0" applyFont="1" applyFill="1" applyAlignment="1">
      <alignment horizontal="left" wrapText="1"/>
    </xf>
    <xf numFmtId="1" fontId="33" fillId="0" borderId="0" xfId="0" applyNumberFormat="1" applyFont="1" applyFill="1" applyAlignment="1">
      <alignment horizontal="left" vertical="top"/>
    </xf>
    <xf numFmtId="49" fontId="32" fillId="0" borderId="0" xfId="0" applyNumberFormat="1" applyFont="1" applyFill="1" applyAlignment="1">
      <alignment horizontal="left" vertical="top" wrapText="1"/>
    </xf>
    <xf numFmtId="49" fontId="32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37" applyFont="1"/>
    <xf numFmtId="0" fontId="3" fillId="0" borderId="0" xfId="37" applyFont="1" applyAlignment="1">
      <alignment horizontal="right"/>
    </xf>
    <xf numFmtId="0" fontId="34" fillId="0" borderId="0" xfId="0" applyFont="1"/>
    <xf numFmtId="0" fontId="4" fillId="0" borderId="0" xfId="37" applyFont="1"/>
    <xf numFmtId="165" fontId="4" fillId="0" borderId="14" xfId="37" applyNumberFormat="1" applyFont="1" applyBorder="1" applyAlignment="1">
      <alignment horizontal="center" vertical="center" wrapText="1"/>
    </xf>
    <xf numFmtId="165" fontId="4" fillId="0" borderId="11" xfId="37" applyNumberFormat="1" applyFont="1" applyBorder="1" applyAlignment="1">
      <alignment horizontal="center" wrapText="1"/>
    </xf>
    <xf numFmtId="0" fontId="35" fillId="0" borderId="19" xfId="37" applyFont="1" applyBorder="1" applyAlignment="1">
      <alignment horizontal="center"/>
    </xf>
    <xf numFmtId="165" fontId="4" fillId="24" borderId="11" xfId="37" applyNumberFormat="1" applyFont="1" applyFill="1" applyBorder="1" applyAlignment="1">
      <alignment horizontal="center" vertical="center" wrapText="1"/>
    </xf>
    <xf numFmtId="165" fontId="4" fillId="24" borderId="11" xfId="37" applyNumberFormat="1" applyFont="1" applyFill="1" applyBorder="1" applyAlignment="1">
      <alignment horizontal="center" wrapText="1"/>
    </xf>
    <xf numFmtId="165" fontId="36" fillId="24" borderId="11" xfId="37" applyNumberFormat="1" applyFont="1" applyFill="1" applyBorder="1" applyAlignment="1">
      <alignment horizontal="center" wrapText="1"/>
    </xf>
    <xf numFmtId="165" fontId="3" fillId="0" borderId="11" xfId="37" applyNumberFormat="1" applyFont="1" applyBorder="1" applyAlignment="1">
      <alignment wrapText="1"/>
    </xf>
    <xf numFmtId="165" fontId="3" fillId="0" borderId="11" xfId="37" applyNumberFormat="1" applyFont="1" applyBorder="1" applyAlignment="1">
      <alignment horizontal="left" wrapText="1" indent="1"/>
    </xf>
    <xf numFmtId="165" fontId="30" fillId="0" borderId="11" xfId="37" applyNumberFormat="1" applyFont="1" applyBorder="1" applyAlignment="1">
      <alignment horizontal="left" wrapText="1" indent="2"/>
    </xf>
    <xf numFmtId="165" fontId="3" fillId="0" borderId="11" xfId="37" applyNumberFormat="1" applyFont="1" applyBorder="1"/>
    <xf numFmtId="165" fontId="3" fillId="0" borderId="11" xfId="37" applyNumberFormat="1" applyFont="1" applyBorder="1" applyAlignment="1">
      <alignment vertical="center"/>
    </xf>
    <xf numFmtId="165" fontId="37" fillId="0" borderId="0" xfId="37" applyNumberFormat="1" applyFont="1" applyAlignment="1">
      <alignment wrapText="1"/>
    </xf>
    <xf numFmtId="165" fontId="4" fillId="24" borderId="11" xfId="37" applyNumberFormat="1" applyFont="1" applyFill="1" applyBorder="1" applyAlignment="1">
      <alignment horizontal="right" vertical="center" wrapText="1"/>
    </xf>
    <xf numFmtId="165" fontId="4" fillId="24" borderId="11" xfId="37" applyNumberFormat="1" applyFont="1" applyFill="1" applyBorder="1" applyAlignment="1">
      <alignment horizontal="right" wrapText="1"/>
    </xf>
    <xf numFmtId="165" fontId="36" fillId="24" borderId="11" xfId="37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0" xfId="37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distributed"/>
    </xf>
    <xf numFmtId="0" fontId="40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distributed" wrapText="1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3" fontId="45" fillId="0" borderId="46" xfId="0" applyNumberFormat="1" applyFont="1" applyBorder="1" applyAlignment="1">
      <alignment vertical="center"/>
    </xf>
    <xf numFmtId="3" fontId="45" fillId="0" borderId="45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9" fontId="45" fillId="0" borderId="66" xfId="0" applyNumberFormat="1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2" fillId="0" borderId="24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167" fontId="45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vertical="center"/>
    </xf>
    <xf numFmtId="166" fontId="42" fillId="0" borderId="0" xfId="0" applyNumberFormat="1" applyFont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3" fontId="32" fillId="0" borderId="67" xfId="0" applyNumberFormat="1" applyFont="1" applyBorder="1" applyAlignment="1">
      <alignment vertical="center"/>
    </xf>
    <xf numFmtId="10" fontId="32" fillId="0" borderId="36" xfId="0" applyNumberFormat="1" applyFont="1" applyBorder="1" applyAlignment="1">
      <alignment vertical="center"/>
    </xf>
    <xf numFmtId="10" fontId="32" fillId="0" borderId="68" xfId="0" applyNumberFormat="1" applyFont="1" applyBorder="1" applyAlignment="1">
      <alignment vertical="center"/>
    </xf>
    <xf numFmtId="10" fontId="32" fillId="0" borderId="69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3" fontId="32" fillId="0" borderId="16" xfId="0" applyNumberFormat="1" applyFont="1" applyBorder="1" applyAlignment="1">
      <alignment vertical="center"/>
    </xf>
    <xf numFmtId="166" fontId="33" fillId="0" borderId="11" xfId="0" applyNumberFormat="1" applyFont="1" applyBorder="1" applyAlignment="1">
      <alignment vertical="center"/>
    </xf>
    <xf numFmtId="166" fontId="32" fillId="0" borderId="11" xfId="0" applyNumberFormat="1" applyFont="1" applyBorder="1" applyAlignment="1">
      <alignment vertical="center"/>
    </xf>
    <xf numFmtId="166" fontId="33" fillId="0" borderId="16" xfId="0" applyNumberFormat="1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3" fontId="32" fillId="0" borderId="68" xfId="0" applyNumberFormat="1" applyFont="1" applyBorder="1" applyAlignment="1">
      <alignment vertical="center"/>
    </xf>
    <xf numFmtId="3" fontId="45" fillId="0" borderId="69" xfId="0" applyNumberFormat="1" applyFont="1" applyBorder="1" applyAlignment="1">
      <alignment vertical="center"/>
    </xf>
    <xf numFmtId="10" fontId="32" fillId="0" borderId="20" xfId="0" applyNumberFormat="1" applyFont="1" applyBorder="1" applyAlignment="1">
      <alignment vertical="center"/>
    </xf>
    <xf numFmtId="3" fontId="32" fillId="0" borderId="68" xfId="0" applyNumberFormat="1" applyFont="1" applyBorder="1" applyAlignment="1">
      <alignment horizontal="right" vertical="center"/>
    </xf>
    <xf numFmtId="10" fontId="32" fillId="0" borderId="11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0" fontId="45" fillId="0" borderId="0" xfId="0" applyNumberFormat="1" applyFont="1" applyFill="1" applyBorder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66" fontId="48" fillId="0" borderId="0" xfId="0" applyNumberFormat="1" applyFont="1" applyBorder="1" applyAlignment="1">
      <alignment vertical="center"/>
    </xf>
    <xf numFmtId="166" fontId="45" fillId="0" borderId="0" xfId="0" applyNumberFormat="1" applyFont="1" applyBorder="1" applyAlignment="1">
      <alignment vertical="center"/>
    </xf>
    <xf numFmtId="166" fontId="45" fillId="0" borderId="0" xfId="0" applyNumberFormat="1" applyFont="1" applyFill="1" applyBorder="1" applyAlignment="1">
      <alignment vertical="center"/>
    </xf>
    <xf numFmtId="168" fontId="45" fillId="0" borderId="0" xfId="0" applyNumberFormat="1" applyFont="1" applyBorder="1" applyAlignment="1">
      <alignment horizontal="center" vertical="center"/>
    </xf>
    <xf numFmtId="166" fontId="48" fillId="0" borderId="0" xfId="0" applyNumberFormat="1" applyFont="1" applyFill="1" applyBorder="1" applyAlignment="1">
      <alignment vertical="center"/>
    </xf>
    <xf numFmtId="169" fontId="48" fillId="0" borderId="0" xfId="0" applyNumberFormat="1" applyFont="1" applyFill="1" applyBorder="1" applyAlignment="1">
      <alignment vertical="center"/>
    </xf>
    <xf numFmtId="170" fontId="48" fillId="0" borderId="0" xfId="0" applyNumberFormat="1" applyFont="1" applyFill="1" applyBorder="1" applyAlignment="1">
      <alignment vertical="center"/>
    </xf>
    <xf numFmtId="1" fontId="3" fillId="0" borderId="26" xfId="0" applyNumberFormat="1" applyFont="1" applyFill="1" applyBorder="1" applyAlignment="1">
      <alignment horizontal="center" vertical="center"/>
    </xf>
    <xf numFmtId="10" fontId="32" fillId="0" borderId="12" xfId="0" applyNumberFormat="1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1" fontId="3" fillId="0" borderId="26" xfId="0" applyNumberFormat="1" applyFont="1" applyBorder="1" applyAlignment="1">
      <alignment horizontal="center" vertical="center"/>
    </xf>
    <xf numFmtId="167" fontId="45" fillId="0" borderId="72" xfId="0" applyNumberFormat="1" applyFont="1" applyBorder="1" applyAlignment="1">
      <alignment horizontal="center" vertical="center"/>
    </xf>
    <xf numFmtId="166" fontId="33" fillId="0" borderId="12" xfId="0" applyNumberFormat="1" applyFont="1" applyBorder="1" applyAlignment="1">
      <alignment vertical="center"/>
    </xf>
    <xf numFmtId="166" fontId="32" fillId="0" borderId="12" xfId="0" applyNumberFormat="1" applyFont="1" applyBorder="1" applyAlignment="1">
      <alignment vertical="center"/>
    </xf>
    <xf numFmtId="166" fontId="33" fillId="0" borderId="15" xfId="0" applyNumberFormat="1" applyFont="1" applyBorder="1" applyAlignment="1">
      <alignment vertical="center"/>
    </xf>
    <xf numFmtId="1" fontId="52" fillId="0" borderId="0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166" fontId="33" fillId="0" borderId="11" xfId="0" applyNumberFormat="1" applyFont="1" applyFill="1" applyBorder="1" applyAlignment="1">
      <alignment vertical="center"/>
    </xf>
    <xf numFmtId="3" fontId="32" fillId="0" borderId="36" xfId="0" applyNumberFormat="1" applyFont="1" applyBorder="1" applyAlignment="1">
      <alignment horizontal="right" vertical="center"/>
    </xf>
    <xf numFmtId="3" fontId="32" fillId="0" borderId="20" xfId="0" applyNumberFormat="1" applyFont="1" applyBorder="1" applyAlignment="1">
      <alignment vertical="center"/>
    </xf>
    <xf numFmtId="166" fontId="32" fillId="0" borderId="11" xfId="0" applyNumberFormat="1" applyFont="1" applyFill="1" applyBorder="1" applyAlignment="1">
      <alignment vertical="center"/>
    </xf>
    <xf numFmtId="166" fontId="32" fillId="0" borderId="12" xfId="0" applyNumberFormat="1" applyFont="1" applyFill="1" applyBorder="1" applyAlignment="1">
      <alignment vertical="center"/>
    </xf>
    <xf numFmtId="168" fontId="32" fillId="0" borderId="11" xfId="0" applyNumberFormat="1" applyFont="1" applyBorder="1" applyAlignment="1">
      <alignment horizontal="center" vertical="center"/>
    </xf>
    <xf numFmtId="168" fontId="32" fillId="0" borderId="12" xfId="0" applyNumberFormat="1" applyFont="1" applyBorder="1" applyAlignment="1">
      <alignment horizontal="center" vertical="center"/>
    </xf>
    <xf numFmtId="166" fontId="33" fillId="0" borderId="12" xfId="0" applyNumberFormat="1" applyFont="1" applyFill="1" applyBorder="1" applyAlignment="1">
      <alignment vertical="center"/>
    </xf>
    <xf numFmtId="169" fontId="33" fillId="0" borderId="11" xfId="0" applyNumberFormat="1" applyFont="1" applyFill="1" applyBorder="1" applyAlignment="1">
      <alignment vertical="center"/>
    </xf>
    <xf numFmtId="169" fontId="33" fillId="0" borderId="12" xfId="0" applyNumberFormat="1" applyFont="1" applyFill="1" applyBorder="1" applyAlignment="1">
      <alignment vertical="center"/>
    </xf>
    <xf numFmtId="170" fontId="33" fillId="0" borderId="11" xfId="0" applyNumberFormat="1" applyFont="1" applyFill="1" applyBorder="1" applyAlignment="1">
      <alignment vertical="center"/>
    </xf>
    <xf numFmtId="170" fontId="33" fillId="0" borderId="12" xfId="0" applyNumberFormat="1" applyFont="1" applyFill="1" applyBorder="1" applyAlignment="1">
      <alignment vertical="center"/>
    </xf>
    <xf numFmtId="170" fontId="33" fillId="0" borderId="16" xfId="0" applyNumberFormat="1" applyFont="1" applyFill="1" applyBorder="1" applyAlignment="1">
      <alignment vertical="center"/>
    </xf>
    <xf numFmtId="170" fontId="33" fillId="0" borderId="15" xfId="0" applyNumberFormat="1" applyFont="1" applyFill="1" applyBorder="1" applyAlignment="1">
      <alignment vertical="center"/>
    </xf>
    <xf numFmtId="3" fontId="32" fillId="0" borderId="68" xfId="0" applyNumberFormat="1" applyFont="1" applyFill="1" applyBorder="1" applyAlignment="1">
      <alignment horizontal="right" vertical="center"/>
    </xf>
    <xf numFmtId="0" fontId="3" fillId="0" borderId="74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10" fontId="32" fillId="0" borderId="68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0" fontId="40" fillId="0" borderId="11" xfId="0" applyFont="1" applyBorder="1"/>
    <xf numFmtId="0" fontId="54" fillId="0" borderId="0" xfId="0" applyFont="1" applyAlignment="1">
      <alignment horizontal="right"/>
    </xf>
    <xf numFmtId="0" fontId="54" fillId="0" borderId="0" xfId="0" applyFont="1" applyAlignment="1"/>
    <xf numFmtId="0" fontId="3" fillId="0" borderId="46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2" fillId="0" borderId="54" xfId="0" applyFont="1" applyBorder="1" applyAlignment="1">
      <alignment vertical="center"/>
    </xf>
    <xf numFmtId="0" fontId="3" fillId="0" borderId="54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5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42" fillId="0" borderId="54" xfId="0" applyFont="1" applyFill="1" applyBorder="1" applyAlignment="1">
      <alignment vertical="center"/>
    </xf>
    <xf numFmtId="0" fontId="42" fillId="0" borderId="41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left" vertical="center" wrapText="1"/>
    </xf>
    <xf numFmtId="0" fontId="41" fillId="0" borderId="0" xfId="0" applyFont="1"/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5" fillId="0" borderId="0" xfId="37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/>
    <xf numFmtId="0" fontId="32" fillId="0" borderId="0" xfId="0" applyFont="1" applyAlignment="1">
      <alignment horizontal="right"/>
    </xf>
    <xf numFmtId="0" fontId="32" fillId="0" borderId="0" xfId="0" applyFont="1" applyAlignment="1">
      <alignment vertical="center"/>
    </xf>
    <xf numFmtId="0" fontId="32" fillId="0" borderId="0" xfId="0" applyFont="1"/>
    <xf numFmtId="172" fontId="0" fillId="0" borderId="0" xfId="0" applyNumberFormat="1" applyFill="1"/>
    <xf numFmtId="172" fontId="55" fillId="0" borderId="0" xfId="44" applyNumberFormat="1" applyFont="1" applyFill="1" applyAlignment="1">
      <alignment horizontal="right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vertical="justify"/>
    </xf>
    <xf numFmtId="172" fontId="0" fillId="0" borderId="11" xfId="0" applyNumberFormat="1" applyFill="1" applyBorder="1" applyAlignment="1">
      <alignment horizontal="center"/>
    </xf>
    <xf numFmtId="0" fontId="59" fillId="0" borderId="11" xfId="4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/>
    </xf>
    <xf numFmtId="172" fontId="0" fillId="0" borderId="11" xfId="0" applyNumberFormat="1" applyFill="1" applyBorder="1"/>
    <xf numFmtId="172" fontId="60" fillId="0" borderId="11" xfId="0" applyNumberFormat="1" applyFont="1" applyFill="1" applyBorder="1" applyAlignment="1">
      <alignment wrapText="1"/>
    </xf>
    <xf numFmtId="172" fontId="0" fillId="0" borderId="11" xfId="0" applyNumberFormat="1" applyFill="1" applyBorder="1" applyAlignment="1">
      <alignment wrapText="1"/>
    </xf>
    <xf numFmtId="172" fontId="61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1" fontId="0" fillId="0" borderId="11" xfId="0" applyNumberFormat="1" applyFill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172" fontId="55" fillId="0" borderId="11" xfId="0" applyNumberFormat="1" applyFont="1" applyFill="1" applyBorder="1" applyAlignment="1">
      <alignment wrapText="1"/>
    </xf>
    <xf numFmtId="172" fontId="62" fillId="0" borderId="11" xfId="43" applyNumberFormat="1" applyFill="1" applyBorder="1"/>
    <xf numFmtId="172" fontId="61" fillId="0" borderId="11" xfId="0" applyNumberFormat="1" applyFont="1" applyFill="1" applyBorder="1"/>
    <xf numFmtId="0" fontId="65" fillId="0" borderId="0" xfId="40" applyFont="1" applyFill="1" applyBorder="1"/>
    <xf numFmtId="0" fontId="65" fillId="0" borderId="0" xfId="40" applyFont="1" applyFill="1" applyBorder="1" applyAlignment="1">
      <alignment horizontal="right"/>
    </xf>
    <xf numFmtId="0" fontId="65" fillId="0" borderId="0" xfId="40" applyFont="1"/>
    <xf numFmtId="0" fontId="65" fillId="0" borderId="0" xfId="44" applyFont="1"/>
    <xf numFmtId="1" fontId="71" fillId="0" borderId="0" xfId="0" applyNumberFormat="1" applyFont="1" applyFill="1" applyAlignment="1">
      <alignment horizontal="center"/>
    </xf>
    <xf numFmtId="1" fontId="71" fillId="25" borderId="0" xfId="0" applyNumberFormat="1" applyFont="1" applyFill="1" applyAlignment="1">
      <alignment horizontal="center"/>
    </xf>
    <xf numFmtId="172" fontId="55" fillId="0" borderId="0" xfId="44" applyNumberFormat="1" applyFont="1" applyFill="1"/>
    <xf numFmtId="172" fontId="66" fillId="0" borderId="0" xfId="0" applyNumberFormat="1" applyFont="1" applyFill="1" applyAlignment="1">
      <alignment wrapText="1"/>
    </xf>
    <xf numFmtId="172" fontId="55" fillId="0" borderId="0" xfId="42" applyNumberFormat="1" applyFont="1" applyFill="1" applyBorder="1" applyAlignment="1" applyProtection="1">
      <alignment vertical="top"/>
    </xf>
    <xf numFmtId="172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 horizontal="center"/>
    </xf>
    <xf numFmtId="174" fontId="0" fillId="0" borderId="0" xfId="0" applyNumberFormat="1" applyFill="1"/>
    <xf numFmtId="175" fontId="0" fillId="0" borderId="0" xfId="0" applyNumberFormat="1" applyFill="1"/>
    <xf numFmtId="172" fontId="0" fillId="0" borderId="11" xfId="0" applyNumberFormat="1" applyFill="1" applyBorder="1" applyAlignment="1">
      <alignment horizontal="center" vertical="center"/>
    </xf>
    <xf numFmtId="172" fontId="72" fillId="0" borderId="0" xfId="0" applyNumberFormat="1" applyFont="1" applyFill="1" applyAlignment="1">
      <alignment horizontal="right" wrapText="1"/>
    </xf>
    <xf numFmtId="172" fontId="73" fillId="0" borderId="0" xfId="0" applyNumberFormat="1" applyFont="1" applyFill="1" applyAlignment="1">
      <alignment horizontal="center"/>
    </xf>
    <xf numFmtId="172" fontId="74" fillId="0" borderId="0" xfId="0" applyNumberFormat="1" applyFont="1" applyFill="1"/>
    <xf numFmtId="3" fontId="60" fillId="0" borderId="11" xfId="0" applyNumberFormat="1" applyFont="1" applyFill="1" applyBorder="1" applyAlignment="1">
      <alignment horizontal="center"/>
    </xf>
    <xf numFmtId="3" fontId="60" fillId="26" borderId="11" xfId="0" applyNumberFormat="1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 horizontal="center"/>
    </xf>
    <xf numFmtId="3" fontId="67" fillId="26" borderId="11" xfId="0" applyNumberFormat="1" applyFont="1" applyFill="1" applyBorder="1" applyAlignment="1">
      <alignment horizontal="center"/>
    </xf>
    <xf numFmtId="3" fontId="75" fillId="0" borderId="11" xfId="0" applyNumberFormat="1" applyFont="1" applyFill="1" applyBorder="1"/>
    <xf numFmtId="3" fontId="32" fillId="0" borderId="11" xfId="0" applyNumberFormat="1" applyFont="1" applyFill="1" applyBorder="1"/>
    <xf numFmtId="3" fontId="64" fillId="0" borderId="11" xfId="0" applyNumberFormat="1" applyFont="1" applyFill="1" applyBorder="1"/>
    <xf numFmtId="3" fontId="64" fillId="0" borderId="11" xfId="0" applyNumberFormat="1" applyFont="1" applyFill="1" applyBorder="1" applyAlignment="1">
      <alignment horizontal="center"/>
    </xf>
    <xf numFmtId="3" fontId="33" fillId="26" borderId="11" xfId="0" applyNumberFormat="1" applyFont="1" applyFill="1" applyBorder="1" applyAlignment="1">
      <alignment horizontal="center"/>
    </xf>
    <xf numFmtId="3" fontId="64" fillId="0" borderId="11" xfId="43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68" fontId="3" fillId="0" borderId="0" xfId="0" applyNumberFormat="1" applyFont="1"/>
    <xf numFmtId="49" fontId="3" fillId="0" borderId="11" xfId="0" applyNumberFormat="1" applyFont="1" applyFill="1" applyBorder="1" applyAlignment="1">
      <alignment horizontal="center" vertical="center" wrapText="1"/>
    </xf>
    <xf numFmtId="171" fontId="3" fillId="0" borderId="0" xfId="0" applyNumberFormat="1" applyFont="1"/>
    <xf numFmtId="171" fontId="3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79" fillId="0" borderId="0" xfId="40" applyFont="1" applyFill="1"/>
    <xf numFmtId="0" fontId="80" fillId="0" borderId="0" xfId="38" applyFont="1"/>
    <xf numFmtId="0" fontId="54" fillId="0" borderId="0" xfId="0" applyFont="1" applyFill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0" fillId="0" borderId="19" xfId="0" applyFont="1" applyBorder="1"/>
    <xf numFmtId="0" fontId="40" fillId="0" borderId="11" xfId="0" applyFont="1" applyBorder="1" applyAlignment="1">
      <alignment horizontal="left" indent="3"/>
    </xf>
    <xf numFmtId="0" fontId="40" fillId="0" borderId="11" xfId="0" applyFont="1" applyBorder="1" applyAlignment="1">
      <alignment horizontal="left" indent="1"/>
    </xf>
    <xf numFmtId="0" fontId="40" fillId="0" borderId="11" xfId="0" applyFont="1" applyBorder="1" applyAlignment="1">
      <alignment horizontal="left" indent="2"/>
    </xf>
    <xf numFmtId="0" fontId="3" fillId="0" borderId="0" xfId="0" applyFont="1" applyFill="1" applyAlignment="1">
      <alignment vertical="center"/>
    </xf>
    <xf numFmtId="3" fontId="32" fillId="0" borderId="68" xfId="0" applyNumberFormat="1" applyFont="1" applyFill="1" applyBorder="1" applyAlignment="1">
      <alignment vertical="center"/>
    </xf>
    <xf numFmtId="3" fontId="32" fillId="0" borderId="16" xfId="0" applyNumberFormat="1" applyFont="1" applyFill="1" applyBorder="1" applyAlignment="1">
      <alignment vertical="center"/>
    </xf>
    <xf numFmtId="0" fontId="3" fillId="27" borderId="0" xfId="0" applyFont="1" applyFill="1" applyAlignment="1">
      <alignment vertical="center"/>
    </xf>
    <xf numFmtId="166" fontId="3" fillId="27" borderId="0" xfId="0" applyNumberFormat="1" applyFont="1" applyFill="1" applyAlignment="1">
      <alignment vertical="center"/>
    </xf>
    <xf numFmtId="0" fontId="23" fillId="0" borderId="0" xfId="37" applyFont="1" applyAlignment="1">
      <alignment horizontal="right"/>
    </xf>
    <xf numFmtId="0" fontId="23" fillId="0" borderId="0" xfId="0" applyFont="1" applyFill="1" applyAlignment="1">
      <alignment horizontal="right"/>
    </xf>
    <xf numFmtId="0" fontId="36" fillId="0" borderId="11" xfId="0" applyFont="1" applyBorder="1"/>
    <xf numFmtId="0" fontId="36" fillId="28" borderId="11" xfId="0" applyFont="1" applyFill="1" applyBorder="1"/>
    <xf numFmtId="0" fontId="36" fillId="28" borderId="11" xfId="0" applyFont="1" applyFill="1" applyBorder="1" applyAlignment="1">
      <alignment horizontal="center"/>
    </xf>
    <xf numFmtId="0" fontId="36" fillId="28" borderId="11" xfId="0" applyFont="1" applyFill="1" applyBorder="1" applyAlignment="1">
      <alignment horizontal="center" vertical="top" wrapText="1"/>
    </xf>
    <xf numFmtId="171" fontId="36" fillId="0" borderId="11" xfId="0" applyNumberFormat="1" applyFont="1" applyBorder="1" applyAlignment="1">
      <alignment horizontal="right"/>
    </xf>
    <xf numFmtId="171" fontId="41" fillId="0" borderId="11" xfId="0" applyNumberFormat="1" applyFont="1" applyBorder="1" applyAlignment="1">
      <alignment horizontal="right"/>
    </xf>
    <xf numFmtId="171" fontId="40" fillId="0" borderId="11" xfId="0" applyNumberFormat="1" applyFont="1" applyBorder="1" applyAlignment="1">
      <alignment horizontal="right" vertical="top" wrapText="1"/>
    </xf>
    <xf numFmtId="171" fontId="40" fillId="0" borderId="11" xfId="0" applyNumberFormat="1" applyFont="1" applyBorder="1" applyAlignment="1">
      <alignment horizontal="right"/>
    </xf>
    <xf numFmtId="171" fontId="44" fillId="0" borderId="11" xfId="0" applyNumberFormat="1" applyFont="1" applyBorder="1" applyAlignment="1">
      <alignment horizontal="right"/>
    </xf>
    <xf numFmtId="171" fontId="44" fillId="0" borderId="11" xfId="0" applyNumberFormat="1" applyFont="1" applyBorder="1" applyAlignment="1">
      <alignment horizontal="right" vertical="top" wrapText="1"/>
    </xf>
    <xf numFmtId="171" fontId="42" fillId="0" borderId="11" xfId="0" applyNumberFormat="1" applyFont="1" applyBorder="1" applyAlignment="1">
      <alignment horizontal="right"/>
    </xf>
    <xf numFmtId="171" fontId="36" fillId="0" borderId="11" xfId="0" applyNumberFormat="1" applyFont="1" applyBorder="1" applyAlignment="1">
      <alignment horizontal="right" vertical="top" wrapText="1"/>
    </xf>
    <xf numFmtId="0" fontId="82" fillId="0" borderId="11" xfId="0" applyFont="1" applyBorder="1"/>
    <xf numFmtId="171" fontId="82" fillId="0" borderId="11" xfId="0" applyNumberFormat="1" applyFont="1" applyBorder="1" applyAlignment="1">
      <alignment horizontal="right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168" fontId="3" fillId="0" borderId="0" xfId="0" applyNumberFormat="1" applyFont="1" applyFill="1"/>
    <xf numFmtId="1" fontId="3" fillId="0" borderId="0" xfId="0" applyNumberFormat="1" applyFont="1" applyFill="1"/>
    <xf numFmtId="171" fontId="3" fillId="0" borderId="0" xfId="0" applyNumberFormat="1" applyFont="1" applyFill="1"/>
    <xf numFmtId="2" fontId="32" fillId="0" borderId="11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173" fontId="3" fillId="0" borderId="0" xfId="0" applyNumberFormat="1" applyFont="1"/>
    <xf numFmtId="171" fontId="36" fillId="29" borderId="11" xfId="0" applyNumberFormat="1" applyFont="1" applyFill="1" applyBorder="1" applyAlignment="1">
      <alignment horizontal="right"/>
    </xf>
    <xf numFmtId="171" fontId="42" fillId="29" borderId="11" xfId="0" applyNumberFormat="1" applyFont="1" applyFill="1" applyBorder="1" applyAlignment="1">
      <alignment horizontal="right"/>
    </xf>
    <xf numFmtId="171" fontId="40" fillId="29" borderId="11" xfId="0" applyNumberFormat="1" applyFont="1" applyFill="1" applyBorder="1" applyAlignment="1">
      <alignment horizontal="right"/>
    </xf>
    <xf numFmtId="171" fontId="41" fillId="29" borderId="11" xfId="0" applyNumberFormat="1" applyFont="1" applyFill="1" applyBorder="1" applyAlignment="1">
      <alignment horizontal="right"/>
    </xf>
    <xf numFmtId="171" fontId="84" fillId="0" borderId="11" xfId="0" applyNumberFormat="1" applyFont="1" applyBorder="1" applyAlignment="1">
      <alignment horizontal="right"/>
    </xf>
    <xf numFmtId="0" fontId="41" fillId="27" borderId="11" xfId="0" applyFont="1" applyFill="1" applyBorder="1" applyAlignment="1">
      <alignment horizontal="center" vertical="center" wrapText="1"/>
    </xf>
    <xf numFmtId="0" fontId="41" fillId="27" borderId="0" xfId="0" applyFont="1" applyFill="1"/>
    <xf numFmtId="1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23" fillId="0" borderId="0" xfId="51" applyFont="1" applyFill="1" applyAlignment="1">
      <alignment vertical="top" wrapText="1"/>
    </xf>
    <xf numFmtId="0" fontId="23" fillId="0" borderId="0" xfId="51" applyFont="1" applyFill="1" applyBorder="1" applyAlignment="1">
      <alignment vertical="top" wrapText="1"/>
    </xf>
    <xf numFmtId="0" fontId="23" fillId="0" borderId="0" xfId="51" applyFont="1" applyFill="1" applyAlignment="1">
      <alignment horizontal="right" vertical="top" wrapText="1"/>
    </xf>
    <xf numFmtId="0" fontId="4" fillId="0" borderId="0" xfId="51" applyFont="1" applyFill="1" applyAlignment="1">
      <alignment vertical="top" wrapText="1"/>
    </xf>
    <xf numFmtId="0" fontId="23" fillId="0" borderId="11" xfId="51" applyFont="1" applyFill="1" applyBorder="1" applyAlignment="1">
      <alignment horizontal="center" vertical="center" wrapText="1"/>
    </xf>
    <xf numFmtId="0" fontId="4" fillId="30" borderId="11" xfId="51" applyFont="1" applyFill="1" applyBorder="1" applyAlignment="1">
      <alignment horizontal="left" vertical="center" wrapText="1"/>
    </xf>
    <xf numFmtId="4" fontId="23" fillId="0" borderId="0" xfId="51" applyNumberFormat="1" applyFont="1" applyFill="1" applyAlignment="1">
      <alignment vertical="top" wrapText="1"/>
    </xf>
    <xf numFmtId="0" fontId="4" fillId="0" borderId="0" xfId="51" applyFont="1" applyFill="1" applyAlignment="1">
      <alignment horizontal="right" vertical="top" wrapText="1"/>
    </xf>
    <xf numFmtId="168" fontId="23" fillId="0" borderId="0" xfId="51" applyNumberFormat="1" applyFont="1" applyFill="1" applyAlignment="1">
      <alignment vertical="top" wrapText="1"/>
    </xf>
    <xf numFmtId="0" fontId="3" fillId="0" borderId="0" xfId="51" applyFont="1" applyFill="1" applyAlignment="1">
      <alignment vertical="top" wrapText="1"/>
    </xf>
    <xf numFmtId="0" fontId="3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 horizontal="left" vertical="center" wrapText="1"/>
    </xf>
    <xf numFmtId="49" fontId="4" fillId="0" borderId="11" xfId="51" applyNumberFormat="1" applyFont="1" applyFill="1" applyBorder="1" applyAlignment="1">
      <alignment horizontal="center" vertical="top" wrapText="1"/>
    </xf>
    <xf numFmtId="49" fontId="4" fillId="30" borderId="11" xfId="51" applyNumberFormat="1" applyFont="1" applyFill="1" applyBorder="1" applyAlignment="1">
      <alignment horizontal="center" vertical="top" wrapText="1"/>
    </xf>
    <xf numFmtId="49" fontId="78" fillId="31" borderId="11" xfId="51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top" wrapText="1"/>
    </xf>
    <xf numFmtId="0" fontId="4" fillId="0" borderId="0" xfId="51" applyFont="1" applyFill="1" applyAlignment="1">
      <alignment horizontal="center" vertical="top" wrapText="1"/>
    </xf>
    <xf numFmtId="0" fontId="3" fillId="0" borderId="0" xfId="51" applyFont="1" applyFill="1" applyAlignment="1">
      <alignment horizontal="center" vertical="top" wrapText="1"/>
    </xf>
    <xf numFmtId="0" fontId="23" fillId="0" borderId="14" xfId="51" applyFont="1" applyFill="1" applyBorder="1" applyAlignment="1">
      <alignment horizontal="center" vertical="center" wrapText="1"/>
    </xf>
    <xf numFmtId="0" fontId="4" fillId="30" borderId="31" xfId="51" applyFont="1" applyFill="1" applyBorder="1" applyAlignment="1">
      <alignment horizontal="left" vertical="center" wrapText="1"/>
    </xf>
    <xf numFmtId="0" fontId="78" fillId="31" borderId="22" xfId="5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2" fillId="29" borderId="14" xfId="0" applyFont="1" applyFill="1" applyBorder="1" applyAlignment="1">
      <alignment horizontal="left" vertical="center" wrapText="1" indent="1"/>
    </xf>
    <xf numFmtId="0" fontId="32" fillId="29" borderId="1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49" fontId="78" fillId="31" borderId="31" xfId="51" applyNumberFormat="1" applyFont="1" applyFill="1" applyBorder="1" applyAlignment="1">
      <alignment horizontal="center" vertical="center" wrapText="1"/>
    </xf>
    <xf numFmtId="0" fontId="78" fillId="31" borderId="48" xfId="51" applyFont="1" applyFill="1" applyBorder="1" applyAlignment="1">
      <alignment horizontal="left" vertical="center" wrapText="1"/>
    </xf>
    <xf numFmtId="3" fontId="70" fillId="31" borderId="10" xfId="51" applyNumberFormat="1" applyFont="1" applyFill="1" applyBorder="1" applyAlignment="1">
      <alignment wrapText="1"/>
    </xf>
    <xf numFmtId="0" fontId="70" fillId="31" borderId="10" xfId="51" applyFont="1" applyFill="1" applyBorder="1" applyAlignment="1">
      <alignment wrapText="1"/>
    </xf>
    <xf numFmtId="168" fontId="70" fillId="31" borderId="10" xfId="51" applyNumberFormat="1" applyFont="1" applyFill="1" applyBorder="1" applyAlignment="1">
      <alignment wrapText="1"/>
    </xf>
    <xf numFmtId="10" fontId="70" fillId="31" borderId="10" xfId="51" applyNumberFormat="1" applyFont="1" applyFill="1" applyBorder="1" applyAlignment="1">
      <alignment wrapText="1"/>
    </xf>
    <xf numFmtId="10" fontId="70" fillId="31" borderId="23" xfId="51" applyNumberFormat="1" applyFont="1" applyFill="1" applyBorder="1" applyAlignment="1">
      <alignment wrapText="1"/>
    </xf>
    <xf numFmtId="0" fontId="23" fillId="0" borderId="0" xfId="51" applyFont="1" applyFill="1" applyAlignment="1">
      <alignment vertical="center" wrapText="1"/>
    </xf>
    <xf numFmtId="4" fontId="23" fillId="0" borderId="0" xfId="51" applyNumberFormat="1" applyFont="1" applyFill="1" applyAlignment="1">
      <alignment vertical="center" wrapText="1"/>
    </xf>
    <xf numFmtId="3" fontId="23" fillId="30" borderId="31" xfId="51" applyNumberFormat="1" applyFont="1" applyFill="1" applyBorder="1" applyAlignment="1">
      <alignment wrapText="1"/>
    </xf>
    <xf numFmtId="3" fontId="23" fillId="30" borderId="31" xfId="52" applyNumberFormat="1" applyFont="1" applyFill="1" applyBorder="1" applyAlignment="1">
      <alignment wrapText="1"/>
    </xf>
    <xf numFmtId="168" fontId="23" fillId="30" borderId="31" xfId="51" applyNumberFormat="1" applyFont="1" applyFill="1" applyBorder="1" applyAlignment="1">
      <alignment wrapText="1"/>
    </xf>
    <xf numFmtId="3" fontId="23" fillId="30" borderId="31" xfId="53" applyNumberFormat="1" applyFont="1" applyFill="1" applyBorder="1" applyAlignment="1">
      <alignment wrapText="1"/>
    </xf>
    <xf numFmtId="10" fontId="23" fillId="30" borderId="31" xfId="51" applyNumberFormat="1" applyFont="1" applyFill="1" applyBorder="1" applyAlignment="1">
      <alignment wrapText="1"/>
    </xf>
    <xf numFmtId="3" fontId="23" fillId="0" borderId="11" xfId="51" applyNumberFormat="1" applyFont="1" applyFill="1" applyBorder="1" applyAlignment="1">
      <alignment wrapText="1"/>
    </xf>
    <xf numFmtId="3" fontId="23" fillId="0" borderId="11" xfId="52" applyNumberFormat="1" applyFont="1" applyFill="1" applyBorder="1" applyAlignment="1">
      <alignment wrapText="1"/>
    </xf>
    <xf numFmtId="168" fontId="23" fillId="0" borderId="11" xfId="51" applyNumberFormat="1" applyFont="1" applyFill="1" applyBorder="1" applyAlignment="1">
      <alignment wrapText="1"/>
    </xf>
    <xf numFmtId="3" fontId="23" fillId="0" borderId="11" xfId="53" applyNumberFormat="1" applyFont="1" applyFill="1" applyBorder="1" applyAlignment="1">
      <alignment wrapText="1"/>
    </xf>
    <xf numFmtId="10" fontId="23" fillId="0" borderId="11" xfId="51" applyNumberFormat="1" applyFont="1" applyFill="1" applyBorder="1" applyAlignment="1">
      <alignment wrapText="1"/>
    </xf>
    <xf numFmtId="3" fontId="23" fillId="30" borderId="11" xfId="51" applyNumberFormat="1" applyFont="1" applyFill="1" applyBorder="1" applyAlignment="1">
      <alignment wrapText="1"/>
    </xf>
    <xf numFmtId="3" fontId="23" fillId="30" borderId="11" xfId="52" applyNumberFormat="1" applyFont="1" applyFill="1" applyBorder="1" applyAlignment="1">
      <alignment wrapText="1"/>
    </xf>
    <xf numFmtId="168" fontId="23" fillId="30" borderId="11" xfId="52" applyNumberFormat="1" applyFont="1" applyFill="1" applyBorder="1" applyAlignment="1">
      <alignment wrapText="1"/>
    </xf>
    <xf numFmtId="3" fontId="23" fillId="30" borderId="11" xfId="53" applyNumberFormat="1" applyFont="1" applyFill="1" applyBorder="1" applyAlignment="1">
      <alignment wrapText="1"/>
    </xf>
    <xf numFmtId="10" fontId="23" fillId="30" borderId="11" xfId="51" applyNumberFormat="1" applyFont="1" applyFill="1" applyBorder="1" applyAlignment="1">
      <alignment wrapText="1"/>
    </xf>
    <xf numFmtId="168" fontId="23" fillId="0" borderId="11" xfId="52" applyNumberFormat="1" applyFont="1" applyFill="1" applyBorder="1" applyAlignment="1">
      <alignment wrapText="1"/>
    </xf>
    <xf numFmtId="168" fontId="23" fillId="30" borderId="11" xfId="51" applyNumberFormat="1" applyFont="1" applyFill="1" applyBorder="1" applyAlignment="1">
      <alignment wrapText="1"/>
    </xf>
    <xf numFmtId="3" fontId="23" fillId="0" borderId="14" xfId="51" applyNumberFormat="1" applyFont="1" applyFill="1" applyBorder="1" applyAlignment="1">
      <alignment wrapText="1"/>
    </xf>
    <xf numFmtId="3" fontId="23" fillId="0" borderId="14" xfId="52" applyNumberFormat="1" applyFont="1" applyFill="1" applyBorder="1" applyAlignment="1">
      <alignment wrapText="1"/>
    </xf>
    <xf numFmtId="168" fontId="23" fillId="0" borderId="14" xfId="51" applyNumberFormat="1" applyFont="1" applyFill="1" applyBorder="1" applyAlignment="1">
      <alignment wrapText="1"/>
    </xf>
    <xf numFmtId="3" fontId="23" fillId="0" borderId="14" xfId="53" applyNumberFormat="1" applyFont="1" applyFill="1" applyBorder="1" applyAlignment="1">
      <alignment wrapText="1"/>
    </xf>
    <xf numFmtId="10" fontId="23" fillId="0" borderId="14" xfId="51" applyNumberFormat="1" applyFont="1" applyFill="1" applyBorder="1" applyAlignment="1">
      <alignment wrapText="1"/>
    </xf>
    <xf numFmtId="1" fontId="23" fillId="30" borderId="31" xfId="51" applyNumberFormat="1" applyFont="1" applyFill="1" applyBorder="1" applyAlignment="1">
      <alignment wrapText="1"/>
    </xf>
    <xf numFmtId="1" fontId="23" fillId="30" borderId="31" xfId="52" applyNumberFormat="1" applyFont="1" applyFill="1" applyBorder="1" applyAlignment="1">
      <alignment wrapText="1"/>
    </xf>
    <xf numFmtId="1" fontId="23" fillId="30" borderId="31" xfId="53" applyNumberFormat="1" applyFont="1" applyFill="1" applyBorder="1" applyAlignment="1">
      <alignment wrapText="1"/>
    </xf>
    <xf numFmtId="1" fontId="23" fillId="0" borderId="11" xfId="51" applyNumberFormat="1" applyFont="1" applyFill="1" applyBorder="1" applyAlignment="1">
      <alignment wrapText="1"/>
    </xf>
    <xf numFmtId="1" fontId="23" fillId="0" borderId="11" xfId="52" applyNumberFormat="1" applyFont="1" applyFill="1" applyBorder="1" applyAlignment="1">
      <alignment wrapText="1"/>
    </xf>
    <xf numFmtId="1" fontId="23" fillId="0" borderId="11" xfId="53" applyNumberFormat="1" applyFont="1" applyFill="1" applyBorder="1" applyAlignment="1">
      <alignment wrapText="1"/>
    </xf>
    <xf numFmtId="1" fontId="23" fillId="30" borderId="11" xfId="51" applyNumberFormat="1" applyFont="1" applyFill="1" applyBorder="1" applyAlignment="1">
      <alignment wrapText="1"/>
    </xf>
    <xf numFmtId="1" fontId="23" fillId="30" borderId="11" xfId="52" applyNumberFormat="1" applyFont="1" applyFill="1" applyBorder="1" applyAlignment="1">
      <alignment wrapText="1"/>
    </xf>
    <xf numFmtId="1" fontId="23" fillId="30" borderId="11" xfId="53" applyNumberFormat="1" applyFont="1" applyFill="1" applyBorder="1" applyAlignment="1">
      <alignment wrapText="1"/>
    </xf>
    <xf numFmtId="3" fontId="70" fillId="31" borderId="17" xfId="51" applyNumberFormat="1" applyFont="1" applyFill="1" applyBorder="1" applyAlignment="1">
      <alignment wrapText="1"/>
    </xf>
    <xf numFmtId="0" fontId="70" fillId="31" borderId="17" xfId="51" applyFont="1" applyFill="1" applyBorder="1" applyAlignment="1">
      <alignment wrapText="1"/>
    </xf>
    <xf numFmtId="168" fontId="70" fillId="31" borderId="17" xfId="51" applyNumberFormat="1" applyFont="1" applyFill="1" applyBorder="1" applyAlignment="1">
      <alignment wrapText="1"/>
    </xf>
    <xf numFmtId="10" fontId="70" fillId="31" borderId="17" xfId="51" applyNumberFormat="1" applyFont="1" applyFill="1" applyBorder="1" applyAlignment="1">
      <alignment wrapText="1"/>
    </xf>
    <xf numFmtId="10" fontId="70" fillId="31" borderId="18" xfId="51" applyNumberFormat="1" applyFont="1" applyFill="1" applyBorder="1" applyAlignment="1">
      <alignment wrapText="1"/>
    </xf>
    <xf numFmtId="168" fontId="23" fillId="30" borderId="31" xfId="52" applyNumberFormat="1" applyFont="1" applyFill="1" applyBorder="1" applyAlignment="1">
      <alignment wrapText="1"/>
    </xf>
    <xf numFmtId="1" fontId="23" fillId="0" borderId="14" xfId="51" applyNumberFormat="1" applyFont="1" applyFill="1" applyBorder="1" applyAlignment="1">
      <alignment wrapText="1"/>
    </xf>
    <xf numFmtId="1" fontId="23" fillId="0" borderId="14" xfId="52" applyNumberFormat="1" applyFont="1" applyFill="1" applyBorder="1" applyAlignment="1">
      <alignment wrapText="1"/>
    </xf>
    <xf numFmtId="168" fontId="23" fillId="0" borderId="14" xfId="52" applyNumberFormat="1" applyFont="1" applyFill="1" applyBorder="1" applyAlignment="1">
      <alignment wrapText="1"/>
    </xf>
    <xf numFmtId="1" fontId="23" fillId="0" borderId="14" xfId="53" applyNumberFormat="1" applyFont="1" applyFill="1" applyBorder="1" applyAlignment="1">
      <alignment wrapText="1"/>
    </xf>
    <xf numFmtId="1" fontId="23" fillId="30" borderId="78" xfId="51" applyNumberFormat="1" applyFont="1" applyFill="1" applyBorder="1" applyAlignment="1">
      <alignment wrapText="1"/>
    </xf>
    <xf numFmtId="1" fontId="23" fillId="30" borderId="78" xfId="52" applyNumberFormat="1" applyFont="1" applyFill="1" applyBorder="1" applyAlignment="1">
      <alignment wrapText="1"/>
    </xf>
    <xf numFmtId="168" fontId="23" fillId="30" borderId="52" xfId="52" applyNumberFormat="1" applyFont="1" applyFill="1" applyBorder="1" applyAlignment="1">
      <alignment wrapText="1"/>
    </xf>
    <xf numFmtId="3" fontId="23" fillId="30" borderId="78" xfId="51" applyNumberFormat="1" applyFont="1" applyFill="1" applyBorder="1" applyAlignment="1">
      <alignment wrapText="1"/>
    </xf>
    <xf numFmtId="0" fontId="78" fillId="31" borderId="12" xfId="51" applyFont="1" applyFill="1" applyBorder="1" applyAlignment="1">
      <alignment horizontal="center" vertical="center" textRotation="90" wrapText="1"/>
    </xf>
    <xf numFmtId="0" fontId="41" fillId="0" borderId="0" xfId="0" applyFont="1" applyBorder="1"/>
    <xf numFmtId="0" fontId="32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1" fontId="70" fillId="0" borderId="31" xfId="0" applyNumberFormat="1" applyFont="1" applyFill="1" applyBorder="1" applyAlignment="1">
      <alignment horizontal="center" vertical="center" wrapText="1"/>
    </xf>
    <xf numFmtId="49" fontId="70" fillId="0" borderId="31" xfId="0" applyNumberFormat="1" applyFont="1" applyFill="1" applyBorder="1" applyAlignment="1">
      <alignment horizontal="center" vertical="center" wrapText="1"/>
    </xf>
    <xf numFmtId="168" fontId="70" fillId="0" borderId="3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1" fontId="70" fillId="0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168" fontId="70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0" fontId="23" fillId="0" borderId="11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center" vertical="center" wrapText="1"/>
    </xf>
    <xf numFmtId="168" fontId="23" fillId="0" borderId="31" xfId="0" applyNumberFormat="1" applyFont="1" applyFill="1" applyBorder="1" applyAlignment="1">
      <alignment horizontal="center" vertical="center" wrapText="1"/>
    </xf>
    <xf numFmtId="168" fontId="23" fillId="0" borderId="12" xfId="0" applyNumberFormat="1" applyFont="1" applyFill="1" applyBorder="1" applyAlignment="1">
      <alignment horizontal="center" vertical="center" wrapText="1"/>
    </xf>
    <xf numFmtId="168" fontId="70" fillId="0" borderId="12" xfId="0" applyNumberFormat="1" applyFont="1" applyFill="1" applyBorder="1" applyAlignment="1">
      <alignment horizontal="center" vertical="center" wrapText="1"/>
    </xf>
    <xf numFmtId="176" fontId="70" fillId="0" borderId="11" xfId="0" applyNumberFormat="1" applyFont="1" applyFill="1" applyBorder="1" applyAlignment="1">
      <alignment horizontal="center" vertical="center" wrapText="1"/>
    </xf>
    <xf numFmtId="10" fontId="70" fillId="0" borderId="1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80" fillId="0" borderId="0" xfId="38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23" fillId="27" borderId="11" xfId="0" applyFont="1" applyFill="1" applyBorder="1" applyAlignment="1">
      <alignment horizontal="left" vertical="center" wrapText="1"/>
    </xf>
    <xf numFmtId="168" fontId="70" fillId="27" borderId="11" xfId="0" applyNumberFormat="1" applyFont="1" applyFill="1" applyBorder="1" applyAlignment="1">
      <alignment horizontal="center" vertical="center" wrapText="1"/>
    </xf>
    <xf numFmtId="0" fontId="70" fillId="0" borderId="0" xfId="0" applyFont="1"/>
    <xf numFmtId="0" fontId="40" fillId="0" borderId="0" xfId="0" applyFont="1"/>
    <xf numFmtId="0" fontId="3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90" fillId="0" borderId="0" xfId="54" applyFont="1" applyFill="1" applyProtection="1"/>
    <xf numFmtId="0" fontId="44" fillId="0" borderId="0" xfId="54" applyFont="1" applyFill="1" applyProtection="1"/>
    <xf numFmtId="0" fontId="94" fillId="0" borderId="0" xfId="0" applyFont="1"/>
    <xf numFmtId="0" fontId="86" fillId="0" borderId="0" xfId="0" applyFont="1"/>
    <xf numFmtId="0" fontId="95" fillId="0" borderId="0" xfId="0" applyFont="1"/>
    <xf numFmtId="0" fontId="91" fillId="0" borderId="0" xfId="0" applyFont="1"/>
    <xf numFmtId="0" fontId="92" fillId="0" borderId="0" xfId="0" applyFont="1"/>
    <xf numFmtId="0" fontId="94" fillId="0" borderId="0" xfId="0" applyFont="1" applyAlignment="1">
      <alignment horizontal="center"/>
    </xf>
    <xf numFmtId="0" fontId="95" fillId="0" borderId="0" xfId="0" applyFont="1" applyBorder="1" applyAlignment="1">
      <alignment horizontal="center" vertical="top"/>
    </xf>
    <xf numFmtId="0" fontId="94" fillId="0" borderId="0" xfId="0" applyFont="1" applyAlignment="1"/>
    <xf numFmtId="0" fontId="86" fillId="0" borderId="0" xfId="0" applyFont="1" applyAlignment="1"/>
    <xf numFmtId="0" fontId="86" fillId="0" borderId="0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6" fillId="0" borderId="78" xfId="0" applyFont="1" applyBorder="1" applyAlignment="1">
      <alignment horizontal="center"/>
    </xf>
    <xf numFmtId="0" fontId="86" fillId="0" borderId="57" xfId="0" applyFont="1" applyBorder="1" applyAlignment="1">
      <alignment horizontal="center"/>
    </xf>
    <xf numFmtId="0" fontId="86" fillId="0" borderId="40" xfId="0" applyFont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86" fillId="0" borderId="42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/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41" fillId="0" borderId="11" xfId="0" applyFont="1" applyBorder="1" applyAlignment="1">
      <alignment horizontal="center"/>
    </xf>
    <xf numFmtId="2" fontId="41" fillId="0" borderId="11" xfId="0" applyNumberFormat="1" applyFont="1" applyBorder="1" applyAlignment="1">
      <alignment horizontal="center" vertical="center"/>
    </xf>
    <xf numFmtId="0" fontId="41" fillId="0" borderId="83" xfId="0" applyFont="1" applyBorder="1" applyAlignment="1">
      <alignment vertical="center"/>
    </xf>
    <xf numFmtId="0" fontId="0" fillId="0" borderId="83" xfId="0" applyBorder="1" applyAlignment="1">
      <alignment vertical="center"/>
    </xf>
    <xf numFmtId="171" fontId="23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 vertical="center"/>
    </xf>
    <xf numFmtId="171" fontId="92" fillId="0" borderId="0" xfId="0" applyNumberFormat="1" applyFont="1"/>
    <xf numFmtId="171" fontId="23" fillId="0" borderId="11" xfId="0" applyNumberFormat="1" applyFont="1" applyFill="1" applyBorder="1" applyAlignment="1">
      <alignment horizontal="center" vertical="center" wrapText="1"/>
    </xf>
    <xf numFmtId="171" fontId="23" fillId="0" borderId="11" xfId="0" applyNumberFormat="1" applyFont="1" applyBorder="1" applyAlignment="1">
      <alignment horizontal="left" vertical="center" wrapText="1"/>
    </xf>
    <xf numFmtId="171" fontId="23" fillId="0" borderId="11" xfId="0" applyNumberFormat="1" applyFont="1" applyBorder="1" applyAlignment="1">
      <alignment horizontal="center" vertical="center" wrapText="1"/>
    </xf>
    <xf numFmtId="171" fontId="23" fillId="0" borderId="11" xfId="0" applyNumberFormat="1" applyFont="1" applyFill="1" applyBorder="1" applyAlignment="1">
      <alignment horizontal="center" vertical="center"/>
    </xf>
    <xf numFmtId="171" fontId="86" fillId="0" borderId="0" xfId="0" applyNumberFormat="1" applyFont="1"/>
    <xf numFmtId="0" fontId="23" fillId="0" borderId="0" xfId="0" applyFont="1" applyAlignment="1">
      <alignment horizontal="right"/>
    </xf>
    <xf numFmtId="0" fontId="90" fillId="0" borderId="0" xfId="54" applyFont="1" applyFill="1" applyBorder="1" applyProtection="1"/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9" fillId="0" borderId="0" xfId="0" applyFont="1" applyBorder="1" applyAlignment="1">
      <alignment horizontal="center" vertical="center" wrapText="1"/>
    </xf>
    <xf numFmtId="0" fontId="99" fillId="0" borderId="0" xfId="61" applyFont="1" applyAlignment="1" applyProtection="1"/>
    <xf numFmtId="0" fontId="85" fillId="0" borderId="0" xfId="54" applyFill="1" applyProtection="1"/>
    <xf numFmtId="0" fontId="44" fillId="0" borderId="0" xfId="54" applyFont="1" applyFill="1" applyAlignment="1" applyProtection="1">
      <alignment horizontal="left" vertical="top"/>
    </xf>
    <xf numFmtId="0" fontId="44" fillId="0" borderId="0" xfId="54" applyFont="1" applyFill="1" applyAlignment="1" applyProtection="1">
      <alignment horizontal="left"/>
    </xf>
    <xf numFmtId="0" fontId="44" fillId="0" borderId="0" xfId="54" applyFont="1" applyFill="1" applyAlignment="1" applyProtection="1">
      <alignment horizontal="right"/>
    </xf>
    <xf numFmtId="0" fontId="44" fillId="0" borderId="11" xfId="54" applyFont="1" applyFill="1" applyBorder="1" applyAlignment="1" applyProtection="1">
      <alignment horizontal="center" vertical="center" wrapText="1"/>
    </xf>
    <xf numFmtId="0" fontId="44" fillId="0" borderId="11" xfId="54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23" fillId="0" borderId="0" xfId="0" applyFont="1" applyBorder="1" applyAlignment="1">
      <alignment horizontal="center" vertical="top"/>
    </xf>
    <xf numFmtId="0" fontId="101" fillId="0" borderId="0" xfId="6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90" fillId="0" borderId="11" xfId="54" applyFont="1" applyFill="1" applyBorder="1" applyProtection="1"/>
    <xf numFmtId="0" fontId="90" fillId="0" borderId="0" xfId="54" applyFont="1" applyFill="1" applyAlignment="1" applyProtection="1">
      <alignment horizontal="left"/>
    </xf>
    <xf numFmtId="0" fontId="85" fillId="0" borderId="0" xfId="54" applyFont="1" applyFill="1" applyAlignment="1" applyProtection="1">
      <alignment horizontal="left"/>
    </xf>
    <xf numFmtId="0" fontId="44" fillId="0" borderId="11" xfId="62" applyFont="1" applyFill="1" applyBorder="1" applyAlignment="1" applyProtection="1">
      <alignment horizontal="left" vertical="center" wrapText="1"/>
    </xf>
    <xf numFmtId="0" fontId="44" fillId="0" borderId="11" xfId="62" applyFont="1" applyFill="1" applyBorder="1" applyAlignment="1" applyProtection="1">
      <alignment horizontal="left" wrapText="1"/>
    </xf>
    <xf numFmtId="0" fontId="43" fillId="0" borderId="11" xfId="62" applyFont="1" applyFill="1" applyBorder="1" applyAlignment="1" applyProtection="1">
      <alignment wrapText="1"/>
    </xf>
    <xf numFmtId="0" fontId="43" fillId="0" borderId="0" xfId="54" applyFont="1" applyFill="1" applyAlignment="1" applyProtection="1">
      <alignment horizontal="right"/>
    </xf>
    <xf numFmtId="0" fontId="43" fillId="0" borderId="0" xfId="54" applyFont="1" applyFill="1" applyProtection="1"/>
    <xf numFmtId="0" fontId="103" fillId="0" borderId="0" xfId="54" applyFont="1" applyFill="1" applyProtection="1"/>
    <xf numFmtId="0" fontId="44" fillId="0" borderId="11" xfId="62" applyFont="1" applyFill="1" applyBorder="1" applyAlignment="1" applyProtection="1">
      <alignment wrapText="1"/>
    </xf>
    <xf numFmtId="2" fontId="23" fillId="25" borderId="92" xfId="62" applyNumberFormat="1" applyFont="1" applyFill="1" applyBorder="1" applyAlignment="1" applyProtection="1">
      <alignment horizontal="left" vertical="top" wrapText="1"/>
    </xf>
    <xf numFmtId="49" fontId="44" fillId="25" borderId="11" xfId="62" applyNumberFormat="1" applyFont="1" applyFill="1" applyBorder="1" applyAlignment="1" applyProtection="1">
      <alignment horizontal="center" vertical="top" wrapText="1"/>
    </xf>
    <xf numFmtId="49" fontId="44" fillId="0" borderId="11" xfId="62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/>
    <xf numFmtId="0" fontId="92" fillId="0" borderId="11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41" fillId="0" borderId="0" xfId="63" applyFont="1" applyBorder="1"/>
    <xf numFmtId="0" fontId="100" fillId="0" borderId="0" xfId="60" applyFont="1" applyBorder="1" applyAlignment="1">
      <alignment horizontal="center" wrapText="1"/>
    </xf>
    <xf numFmtId="0" fontId="90" fillId="0" borderId="0" xfId="62" applyFill="1" applyProtection="1"/>
    <xf numFmtId="0" fontId="44" fillId="0" borderId="0" xfId="62" applyFont="1" applyFill="1" applyAlignment="1" applyProtection="1">
      <alignment vertical="top" wrapText="1"/>
    </xf>
    <xf numFmtId="0" fontId="44" fillId="0" borderId="0" xfId="62" applyFont="1" applyFill="1" applyAlignment="1" applyProtection="1">
      <alignment vertical="top"/>
    </xf>
    <xf numFmtId="1" fontId="90" fillId="0" borderId="0" xfId="62" applyNumberFormat="1" applyFill="1" applyProtection="1"/>
    <xf numFmtId="4" fontId="44" fillId="0" borderId="0" xfId="62" applyNumberFormat="1" applyFont="1" applyFill="1" applyAlignment="1" applyProtection="1">
      <alignment vertical="top" wrapText="1"/>
    </xf>
    <xf numFmtId="0" fontId="43" fillId="0" borderId="90" xfId="62" applyFont="1" applyFill="1" applyBorder="1" applyAlignment="1" applyProtection="1">
      <alignment horizontal="left" vertical="top" wrapText="1"/>
    </xf>
    <xf numFmtId="0" fontId="43" fillId="0" borderId="91" xfId="62" applyFont="1" applyFill="1" applyBorder="1" applyAlignment="1" applyProtection="1">
      <alignment horizontal="left" vertical="top" wrapText="1"/>
    </xf>
    <xf numFmtId="49" fontId="43" fillId="0" borderId="90" xfId="62" applyNumberFormat="1" applyFont="1" applyFill="1" applyBorder="1" applyAlignment="1" applyProtection="1">
      <alignment horizontal="left" vertical="top" wrapText="1"/>
    </xf>
    <xf numFmtId="49" fontId="43" fillId="0" borderId="90" xfId="62" applyNumberFormat="1" applyFont="1" applyFill="1" applyBorder="1" applyAlignment="1" applyProtection="1">
      <alignment horizontal="center" vertical="top" wrapText="1"/>
    </xf>
    <xf numFmtId="0" fontId="43" fillId="0" borderId="90" xfId="62" applyFont="1" applyFill="1" applyBorder="1" applyAlignment="1" applyProtection="1">
      <alignment horizontal="center" vertical="top" wrapText="1"/>
    </xf>
    <xf numFmtId="0" fontId="44" fillId="0" borderId="90" xfId="62" applyFont="1" applyFill="1" applyBorder="1" applyAlignment="1" applyProtection="1">
      <alignment horizontal="left" vertical="top" wrapText="1"/>
    </xf>
    <xf numFmtId="49" fontId="44" fillId="0" borderId="90" xfId="62" applyNumberFormat="1" applyFont="1" applyFill="1" applyBorder="1" applyAlignment="1" applyProtection="1">
      <alignment horizontal="center" vertical="top" wrapText="1"/>
    </xf>
    <xf numFmtId="49" fontId="44" fillId="0" borderId="89" xfId="62" applyNumberFormat="1" applyFont="1" applyFill="1" applyBorder="1" applyAlignment="1" applyProtection="1">
      <alignment horizontal="center" vertical="top" wrapText="1"/>
    </xf>
    <xf numFmtId="49" fontId="44" fillId="0" borderId="87" xfId="62" applyNumberFormat="1" applyFont="1" applyFill="1" applyBorder="1" applyAlignment="1" applyProtection="1">
      <alignment horizontal="center" vertical="top" wrapText="1"/>
    </xf>
    <xf numFmtId="0" fontId="44" fillId="0" borderId="90" xfId="62" applyFont="1" applyFill="1" applyBorder="1" applyAlignment="1" applyProtection="1">
      <alignment horizontal="center" vertical="top" wrapText="1"/>
    </xf>
    <xf numFmtId="0" fontId="106" fillId="0" borderId="90" xfId="62" applyFont="1" applyFill="1" applyBorder="1" applyAlignment="1" applyProtection="1">
      <alignment horizontal="center" vertical="top" wrapText="1"/>
    </xf>
    <xf numFmtId="2" fontId="44" fillId="0" borderId="0" xfId="62" applyNumberFormat="1" applyFont="1" applyFill="1" applyAlignment="1" applyProtection="1">
      <alignment vertical="top"/>
    </xf>
    <xf numFmtId="168" fontId="43" fillId="0" borderId="90" xfId="62" applyNumberFormat="1" applyFont="1" applyFill="1" applyBorder="1" applyAlignment="1" applyProtection="1">
      <alignment horizontal="center" vertical="center" wrapText="1"/>
    </xf>
    <xf numFmtId="168" fontId="44" fillId="0" borderId="90" xfId="62" applyNumberFormat="1" applyFont="1" applyFill="1" applyBorder="1" applyAlignment="1" applyProtection="1">
      <alignment horizontal="center" vertical="center" wrapText="1"/>
    </xf>
    <xf numFmtId="49" fontId="44" fillId="25" borderId="90" xfId="62" applyNumberFormat="1" applyFont="1" applyFill="1" applyBorder="1" applyAlignment="1" applyProtection="1">
      <alignment horizontal="center" vertical="top" wrapText="1"/>
    </xf>
    <xf numFmtId="49" fontId="23" fillId="25" borderId="90" xfId="62" applyNumberFormat="1" applyFont="1" applyFill="1" applyBorder="1" applyAlignment="1" applyProtection="1">
      <alignment horizontal="center" vertical="top" wrapText="1"/>
    </xf>
    <xf numFmtId="0" fontId="23" fillId="25" borderId="11" xfId="62" applyFont="1" applyFill="1" applyBorder="1" applyAlignment="1">
      <alignment horizontal="center" vertical="top" wrapText="1"/>
    </xf>
    <xf numFmtId="1" fontId="23" fillId="25" borderId="90" xfId="62" applyNumberFormat="1" applyFont="1" applyFill="1" applyBorder="1" applyAlignment="1" applyProtection="1">
      <alignment horizontal="center" vertical="top" wrapText="1"/>
    </xf>
    <xf numFmtId="2" fontId="23" fillId="0" borderId="11" xfId="62" applyNumberFormat="1" applyFont="1" applyBorder="1" applyAlignment="1">
      <alignment vertical="top" wrapText="1"/>
    </xf>
    <xf numFmtId="0" fontId="70" fillId="0" borderId="93" xfId="0" applyFont="1" applyBorder="1" applyAlignment="1">
      <alignment horizontal="left" wrapText="1"/>
    </xf>
    <xf numFmtId="0" fontId="70" fillId="0" borderId="58" xfId="0" applyFont="1" applyBorder="1" applyAlignment="1">
      <alignment horizontal="left" wrapText="1"/>
    </xf>
    <xf numFmtId="2" fontId="23" fillId="25" borderId="97" xfId="62" applyNumberFormat="1" applyFont="1" applyFill="1" applyBorder="1" applyAlignment="1" applyProtection="1">
      <alignment horizontal="left" vertical="top" wrapText="1"/>
    </xf>
    <xf numFmtId="49" fontId="44" fillId="25" borderId="96" xfId="62" applyNumberFormat="1" applyFont="1" applyFill="1" applyBorder="1" applyAlignment="1" applyProtection="1">
      <alignment horizontal="center" vertical="top" wrapText="1"/>
    </xf>
    <xf numFmtId="49" fontId="44" fillId="0" borderId="96" xfId="62" applyNumberFormat="1" applyFont="1" applyFill="1" applyBorder="1" applyAlignment="1" applyProtection="1">
      <alignment horizontal="center" vertical="top" wrapText="1"/>
    </xf>
    <xf numFmtId="49" fontId="23" fillId="25" borderId="96" xfId="62" applyNumberFormat="1" applyFont="1" applyFill="1" applyBorder="1" applyAlignment="1" applyProtection="1">
      <alignment horizontal="center" vertical="top" wrapText="1"/>
    </xf>
    <xf numFmtId="0" fontId="23" fillId="25" borderId="31" xfId="62" applyFont="1" applyFill="1" applyBorder="1" applyAlignment="1">
      <alignment horizontal="center" vertical="top" wrapText="1"/>
    </xf>
    <xf numFmtId="1" fontId="23" fillId="0" borderId="96" xfId="62" applyNumberFormat="1" applyFont="1" applyFill="1" applyBorder="1" applyAlignment="1" applyProtection="1">
      <alignment horizontal="center" vertical="top" wrapText="1"/>
    </xf>
    <xf numFmtId="0" fontId="70" fillId="0" borderId="11" xfId="0" applyFont="1" applyBorder="1" applyAlignment="1">
      <alignment horizontal="left" wrapText="1"/>
    </xf>
    <xf numFmtId="2" fontId="23" fillId="25" borderId="11" xfId="62" applyNumberFormat="1" applyFont="1" applyFill="1" applyBorder="1" applyAlignment="1" applyProtection="1">
      <alignment horizontal="left" vertical="top" wrapText="1"/>
    </xf>
    <xf numFmtId="49" fontId="23" fillId="25" borderId="11" xfId="62" applyNumberFormat="1" applyFont="1" applyFill="1" applyBorder="1" applyAlignment="1" applyProtection="1">
      <alignment horizontal="center" vertical="top" wrapText="1"/>
    </xf>
    <xf numFmtId="1" fontId="23" fillId="25" borderId="11" xfId="62" applyNumberFormat="1" applyFont="1" applyFill="1" applyBorder="1" applyAlignment="1" applyProtection="1">
      <alignment horizontal="center" vertical="top" wrapText="1"/>
    </xf>
    <xf numFmtId="2" fontId="23" fillId="25" borderId="11" xfId="62" applyNumberFormat="1" applyFont="1" applyFill="1" applyBorder="1" applyAlignment="1" applyProtection="1">
      <alignment vertical="top" wrapText="1"/>
    </xf>
    <xf numFmtId="2" fontId="23" fillId="25" borderId="11" xfId="62" applyNumberFormat="1" applyFont="1" applyFill="1" applyBorder="1" applyAlignment="1" applyProtection="1">
      <alignment vertical="top"/>
    </xf>
    <xf numFmtId="1" fontId="23" fillId="25" borderId="19" xfId="62" applyNumberFormat="1" applyFont="1" applyFill="1" applyBorder="1" applyAlignment="1" applyProtection="1">
      <alignment horizontal="center" vertical="top" wrapText="1"/>
    </xf>
    <xf numFmtId="1" fontId="23" fillId="25" borderId="91" xfId="62" applyNumberFormat="1" applyFont="1" applyFill="1" applyBorder="1" applyAlignment="1" applyProtection="1">
      <alignment horizontal="center" vertical="top" wrapText="1"/>
    </xf>
    <xf numFmtId="1" fontId="23" fillId="25" borderId="88" xfId="62" applyNumberFormat="1" applyFont="1" applyFill="1" applyBorder="1" applyAlignment="1" applyProtection="1">
      <alignment horizontal="center" vertical="top" wrapText="1"/>
    </xf>
    <xf numFmtId="2" fontId="44" fillId="25" borderId="99" xfId="62" applyNumberFormat="1" applyFont="1" applyFill="1" applyBorder="1" applyAlignment="1" applyProtection="1">
      <alignment horizontal="center" vertical="center" wrapText="1"/>
    </xf>
    <xf numFmtId="2" fontId="23" fillId="25" borderId="11" xfId="62" applyNumberFormat="1" applyFont="1" applyFill="1" applyBorder="1" applyAlignment="1" applyProtection="1">
      <alignment horizontal="right" vertical="top"/>
    </xf>
    <xf numFmtId="0" fontId="93" fillId="0" borderId="11" xfId="75" applyFont="1" applyBorder="1" applyAlignment="1">
      <alignment horizontal="center" vertical="center" wrapText="1"/>
    </xf>
    <xf numFmtId="0" fontId="93" fillId="0" borderId="11" xfId="75" applyFont="1" applyBorder="1" applyAlignment="1">
      <alignment horizontal="center" vertical="center"/>
    </xf>
    <xf numFmtId="0" fontId="96" fillId="0" borderId="11" xfId="75" applyFont="1" applyBorder="1" applyAlignment="1">
      <alignment horizontal="center" vertical="center" wrapText="1"/>
    </xf>
    <xf numFmtId="0" fontId="96" fillId="0" borderId="11" xfId="75" applyFont="1" applyBorder="1" applyAlignment="1">
      <alignment horizontal="center" vertical="center"/>
    </xf>
    <xf numFmtId="0" fontId="93" fillId="0" borderId="11" xfId="75" applyFont="1" applyBorder="1" applyAlignment="1">
      <alignment vertical="center" wrapText="1"/>
    </xf>
    <xf numFmtId="2" fontId="86" fillId="0" borderId="11" xfId="75" applyNumberFormat="1" applyFont="1" applyBorder="1" applyAlignment="1">
      <alignment horizontal="center" vertical="center"/>
    </xf>
    <xf numFmtId="2" fontId="86" fillId="0" borderId="11" xfId="64" applyNumberFormat="1" applyFont="1" applyBorder="1" applyAlignment="1">
      <alignment horizontal="center" vertical="center"/>
    </xf>
    <xf numFmtId="0" fontId="86" fillId="0" borderId="11" xfId="75" applyFont="1" applyBorder="1" applyAlignment="1">
      <alignment vertical="center" wrapText="1"/>
    </xf>
    <xf numFmtId="2" fontId="23" fillId="0" borderId="11" xfId="0" applyNumberFormat="1" applyFont="1" applyFill="1" applyBorder="1" applyAlignment="1">
      <alignment horizontal="center" vertical="center"/>
    </xf>
    <xf numFmtId="10" fontId="93" fillId="0" borderId="11" xfId="75" applyNumberFormat="1" applyFont="1" applyBorder="1" applyAlignment="1">
      <alignment horizontal="center" vertical="center"/>
    </xf>
    <xf numFmtId="2" fontId="93" fillId="0" borderId="11" xfId="75" applyNumberFormat="1" applyFont="1" applyBorder="1" applyAlignment="1">
      <alignment horizontal="center" vertical="center"/>
    </xf>
    <xf numFmtId="0" fontId="93" fillId="0" borderId="11" xfId="75" applyFont="1" applyFill="1" applyBorder="1" applyAlignment="1">
      <alignment horizontal="center" vertical="center"/>
    </xf>
    <xf numFmtId="10" fontId="93" fillId="0" borderId="11" xfId="75" applyNumberFormat="1" applyFont="1" applyFill="1" applyBorder="1" applyAlignment="1">
      <alignment horizontal="center" vertical="center"/>
    </xf>
    <xf numFmtId="2" fontId="23" fillId="0" borderId="11" xfId="37" applyNumberFormat="1" applyFont="1" applyBorder="1" applyAlignment="1">
      <alignment horizontal="center" vertical="center"/>
    </xf>
    <xf numFmtId="0" fontId="44" fillId="0" borderId="0" xfId="54" applyFont="1" applyFill="1" applyAlignment="1" applyProtection="1">
      <alignment horizontal="right"/>
    </xf>
    <xf numFmtId="0" fontId="0" fillId="0" borderId="0" xfId="0" applyAlignment="1">
      <alignment horizontal="right"/>
    </xf>
    <xf numFmtId="49" fontId="44" fillId="0" borderId="11" xfId="62" applyNumberFormat="1" applyFont="1" applyFill="1" applyBorder="1" applyAlignment="1" applyProtection="1">
      <alignment horizontal="center" wrapText="1"/>
    </xf>
    <xf numFmtId="0" fontId="44" fillId="0" borderId="11" xfId="62" applyFont="1" applyFill="1" applyBorder="1" applyAlignment="1" applyProtection="1">
      <alignment horizontal="center" wrapText="1"/>
    </xf>
    <xf numFmtId="0" fontId="44" fillId="0" borderId="11" xfId="54" applyFont="1" applyFill="1" applyBorder="1" applyAlignment="1" applyProtection="1">
      <alignment horizontal="center"/>
    </xf>
    <xf numFmtId="0" fontId="3" fillId="0" borderId="11" xfId="0" applyFont="1" applyBorder="1" applyAlignment="1">
      <alignment horizontal="center"/>
    </xf>
    <xf numFmtId="0" fontId="44" fillId="0" borderId="11" xfId="62" applyFont="1" applyFill="1" applyBorder="1" applyAlignment="1" applyProtection="1">
      <alignment wrapText="1"/>
    </xf>
    <xf numFmtId="0" fontId="3" fillId="0" borderId="11" xfId="0" applyFont="1" applyBorder="1" applyAlignment="1">
      <alignment wrapText="1"/>
    </xf>
    <xf numFmtId="0" fontId="102" fillId="0" borderId="0" xfId="54" applyFont="1" applyFill="1" applyAlignment="1" applyProtection="1">
      <alignment horizontal="center"/>
    </xf>
    <xf numFmtId="0" fontId="36" fillId="0" borderId="0" xfId="54" applyFont="1" applyFill="1" applyAlignment="1" applyProtection="1">
      <alignment horizontal="center"/>
    </xf>
    <xf numFmtId="0" fontId="40" fillId="0" borderId="0" xfId="54" applyFont="1" applyFill="1" applyAlignment="1" applyProtection="1">
      <alignment horizontal="center"/>
    </xf>
    <xf numFmtId="0" fontId="44" fillId="0" borderId="11" xfId="54" applyFont="1" applyFill="1" applyBorder="1" applyAlignment="1" applyProtection="1">
      <alignment horizontal="center" vertical="center"/>
    </xf>
    <xf numFmtId="0" fontId="23" fillId="0" borderId="11" xfId="0" applyFont="1" applyBorder="1" applyAlignment="1"/>
    <xf numFmtId="14" fontId="44" fillId="0" borderId="11" xfId="62" applyNumberFormat="1" applyFont="1" applyFill="1" applyBorder="1" applyAlignment="1" applyProtection="1">
      <alignment horizontal="center" wrapText="1"/>
    </xf>
    <xf numFmtId="0" fontId="44" fillId="25" borderId="11" xfId="62" applyFont="1" applyFill="1" applyBorder="1" applyAlignment="1" applyProtection="1">
      <alignment horizontal="center" wrapText="1"/>
    </xf>
    <xf numFmtId="0" fontId="44" fillId="0" borderId="0" xfId="54" applyFont="1" applyFill="1" applyAlignment="1" applyProtection="1">
      <alignment horizontal="left" vertical="top"/>
    </xf>
    <xf numFmtId="0" fontId="44" fillId="0" borderId="0" xfId="54" applyFont="1" applyFill="1" applyAlignment="1" applyProtection="1">
      <alignment horizontal="left"/>
    </xf>
    <xf numFmtId="0" fontId="44" fillId="0" borderId="0" xfId="54" applyFont="1" applyFill="1" applyAlignment="1" applyProtection="1">
      <alignment horizontal="right"/>
    </xf>
    <xf numFmtId="0" fontId="44" fillId="0" borderId="0" xfId="54" applyFont="1" applyFill="1" applyAlignment="1" applyProtection="1">
      <alignment horizontal="center"/>
    </xf>
    <xf numFmtId="0" fontId="41" fillId="0" borderId="0" xfId="54" applyFont="1" applyFill="1" applyAlignment="1" applyProtection="1">
      <alignment horizontal="right"/>
    </xf>
    <xf numFmtId="0" fontId="36" fillId="0" borderId="0" xfId="54" applyFont="1" applyFill="1" applyAlignment="1" applyProtection="1">
      <alignment horizontal="center" wrapText="1"/>
    </xf>
    <xf numFmtId="171" fontId="70" fillId="0" borderId="19" xfId="0" applyNumberFormat="1" applyFont="1" applyBorder="1" applyAlignment="1">
      <alignment horizontal="left"/>
    </xf>
    <xf numFmtId="171" fontId="70" fillId="0" borderId="77" xfId="0" applyNumberFormat="1" applyFont="1" applyBorder="1" applyAlignment="1">
      <alignment horizontal="left"/>
    </xf>
    <xf numFmtId="171" fontId="70" fillId="0" borderId="54" xfId="0" applyNumberFormat="1" applyFont="1" applyBorder="1" applyAlignment="1">
      <alignment horizontal="left"/>
    </xf>
    <xf numFmtId="0" fontId="43" fillId="0" borderId="11" xfId="62" applyFont="1" applyFill="1" applyBorder="1" applyAlignment="1" applyProtection="1">
      <alignment horizontal="left" vertical="top" wrapText="1"/>
    </xf>
    <xf numFmtId="49" fontId="44" fillId="25" borderId="11" xfId="62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4" fillId="25" borderId="88" xfId="62" applyNumberFormat="1" applyFont="1" applyFill="1" applyBorder="1" applyAlignment="1" applyProtection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71" fontId="23" fillId="0" borderId="11" xfId="0" applyNumberFormat="1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/>
    </xf>
    <xf numFmtId="0" fontId="86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/>
    </xf>
    <xf numFmtId="49" fontId="86" fillId="0" borderId="11" xfId="0" applyNumberFormat="1" applyFont="1" applyBorder="1" applyAlignment="1">
      <alignment horizontal="center" vertical="center"/>
    </xf>
    <xf numFmtId="0" fontId="86" fillId="0" borderId="54" xfId="0" applyFont="1" applyBorder="1" applyAlignment="1">
      <alignment horizontal="center" vertical="top" wrapText="1"/>
    </xf>
    <xf numFmtId="0" fontId="86" fillId="0" borderId="77" xfId="0" applyFont="1" applyBorder="1" applyAlignment="1">
      <alignment horizontal="center" vertical="top" wrapText="1"/>
    </xf>
    <xf numFmtId="0" fontId="44" fillId="0" borderId="0" xfId="0" applyFont="1" applyFill="1" applyAlignment="1" applyProtection="1">
      <alignment horizontal="right" vertical="center" wrapText="1"/>
    </xf>
    <xf numFmtId="0" fontId="70" fillId="0" borderId="19" xfId="0" applyFont="1" applyBorder="1" applyAlignment="1">
      <alignment horizontal="left" vertical="center"/>
    </xf>
    <xf numFmtId="0" fontId="70" fillId="0" borderId="77" xfId="0" applyFont="1" applyBorder="1" applyAlignment="1">
      <alignment horizontal="left" vertical="center"/>
    </xf>
    <xf numFmtId="0" fontId="70" fillId="0" borderId="54" xfId="0" applyFont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0" fontId="0" fillId="0" borderId="95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4" fillId="25" borderId="91" xfId="62" applyNumberFormat="1" applyFont="1" applyFill="1" applyBorder="1" applyAlignment="1" applyProtection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70" fillId="0" borderId="57" xfId="0" applyFont="1" applyBorder="1" applyAlignment="1">
      <alignment horizontal="left" wrapText="1"/>
    </xf>
    <xf numFmtId="0" fontId="0" fillId="0" borderId="93" xfId="0" applyBorder="1" applyAlignment="1">
      <alignment horizontal="left" wrapText="1"/>
    </xf>
    <xf numFmtId="0" fontId="86" fillId="0" borderId="19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0" borderId="0" xfId="0" applyFont="1" applyAlignment="1">
      <alignment horizontal="center"/>
    </xf>
    <xf numFmtId="0" fontId="8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/>
    </xf>
    <xf numFmtId="0" fontId="86" fillId="0" borderId="54" xfId="0" applyFont="1" applyBorder="1" applyAlignment="1">
      <alignment horizontal="center" vertical="center" wrapText="1"/>
    </xf>
    <xf numFmtId="171" fontId="23" fillId="0" borderId="11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40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34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12" xfId="0" applyBorder="1"/>
    <xf numFmtId="0" fontId="3" fillId="0" borderId="0" xfId="0" applyFont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73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2" fillId="0" borderId="61" xfId="0" applyFont="1" applyFill="1" applyBorder="1" applyAlignment="1">
      <alignment horizontal="left" vertical="top" wrapText="1"/>
    </xf>
    <xf numFmtId="0" fontId="32" fillId="0" borderId="64" xfId="0" applyFont="1" applyFill="1" applyBorder="1" applyAlignment="1">
      <alignment horizontal="left" vertical="top" wrapText="1"/>
    </xf>
    <xf numFmtId="0" fontId="32" fillId="0" borderId="62" xfId="0" applyFont="1" applyFill="1" applyBorder="1" applyAlignment="1">
      <alignment horizontal="left" vertical="top" wrapText="1"/>
    </xf>
    <xf numFmtId="0" fontId="32" fillId="0" borderId="0" xfId="0" applyFont="1" applyFill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83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78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84" xfId="0" applyNumberFormat="1" applyFont="1" applyFill="1" applyBorder="1" applyAlignment="1">
      <alignment horizontal="center" vertical="top" wrapText="1"/>
    </xf>
    <xf numFmtId="0" fontId="3" fillId="0" borderId="85" xfId="0" applyNumberFormat="1" applyFont="1" applyFill="1" applyBorder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77" xfId="0" applyNumberFormat="1" applyFont="1" applyFill="1" applyBorder="1" applyAlignment="1">
      <alignment horizontal="center" vertical="top" wrapText="1"/>
    </xf>
    <xf numFmtId="0" fontId="3" fillId="0" borderId="45" xfId="0" applyNumberFormat="1" applyFont="1" applyFill="1" applyBorder="1" applyAlignment="1">
      <alignment horizontal="center" vertical="top" wrapText="1"/>
    </xf>
    <xf numFmtId="0" fontId="4" fillId="0" borderId="27" xfId="0" applyNumberFormat="1" applyFont="1" applyFill="1" applyBorder="1" applyAlignment="1">
      <alignment horizontal="center" vertical="top" wrapText="1"/>
    </xf>
    <xf numFmtId="0" fontId="0" fillId="0" borderId="84" xfId="0" applyFill="1" applyBorder="1" applyAlignment="1">
      <alignment horizontal="center" vertical="top" wrapText="1"/>
    </xf>
    <xf numFmtId="0" fontId="0" fillId="0" borderId="85" xfId="0" applyFill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0" fontId="3" fillId="0" borderId="79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45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165" fontId="3" fillId="0" borderId="19" xfId="37" applyNumberFormat="1" applyFont="1" applyBorder="1" applyAlignment="1">
      <alignment horizontal="center" wrapText="1"/>
    </xf>
    <xf numFmtId="165" fontId="3" fillId="0" borderId="54" xfId="37" applyNumberFormat="1" applyFont="1" applyBorder="1" applyAlignment="1">
      <alignment horizontal="center" wrapText="1"/>
    </xf>
    <xf numFmtId="0" fontId="4" fillId="0" borderId="0" xfId="37" applyFont="1" applyAlignment="1">
      <alignment horizontal="center"/>
    </xf>
    <xf numFmtId="165" fontId="28" fillId="24" borderId="11" xfId="37" applyNumberFormat="1" applyFont="1" applyFill="1" applyBorder="1" applyAlignment="1">
      <alignment horizontal="center" wrapText="1"/>
    </xf>
    <xf numFmtId="165" fontId="23" fillId="0" borderId="0" xfId="37" applyNumberFormat="1" applyFont="1" applyAlignment="1">
      <alignment horizontal="left" wrapText="1"/>
    </xf>
    <xf numFmtId="165" fontId="3" fillId="0" borderId="11" xfId="37" applyNumberFormat="1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2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79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172" fontId="56" fillId="0" borderId="0" xfId="0" applyNumberFormat="1" applyFont="1" applyFill="1" applyAlignment="1">
      <alignment horizontal="justify" vertical="justify"/>
    </xf>
    <xf numFmtId="0" fontId="0" fillId="0" borderId="0" xfId="0" applyFill="1" applyAlignment="1">
      <alignment vertical="justify"/>
    </xf>
    <xf numFmtId="0" fontId="3" fillId="0" borderId="0" xfId="0" applyFont="1" applyFill="1" applyBorder="1" applyAlignment="1">
      <alignment horizontal="left" vertical="center"/>
    </xf>
    <xf numFmtId="4" fontId="23" fillId="0" borderId="0" xfId="51" applyNumberFormat="1" applyFont="1" applyFill="1" applyAlignment="1">
      <alignment horizontal="left" vertical="top" wrapText="1"/>
    </xf>
    <xf numFmtId="0" fontId="78" fillId="31" borderId="57" xfId="51" applyFont="1" applyFill="1" applyBorder="1" applyAlignment="1">
      <alignment horizontal="center" vertical="center" textRotation="90" wrapText="1"/>
    </xf>
    <xf numFmtId="0" fontId="78" fillId="31" borderId="78" xfId="51" applyFont="1" applyFill="1" applyBorder="1" applyAlignment="1">
      <alignment horizontal="center" vertical="center" textRotation="90" wrapText="1"/>
    </xf>
    <xf numFmtId="0" fontId="78" fillId="31" borderId="31" xfId="51" applyFont="1" applyFill="1" applyBorder="1" applyAlignment="1">
      <alignment horizontal="center" vertical="center" textRotation="90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78" xfId="51" applyFont="1" applyFill="1" applyBorder="1" applyAlignment="1">
      <alignment horizontal="center" vertical="center" wrapText="1"/>
    </xf>
    <xf numFmtId="0" fontId="3" fillId="0" borderId="31" xfId="51" applyFont="1" applyFill="1" applyBorder="1" applyAlignment="1">
      <alignment horizontal="center" vertical="center" wrapText="1"/>
    </xf>
    <xf numFmtId="0" fontId="78" fillId="31" borderId="40" xfId="51" applyFont="1" applyFill="1" applyBorder="1" applyAlignment="1">
      <alignment horizontal="center" vertical="center" textRotation="90" wrapText="1"/>
    </xf>
    <xf numFmtId="0" fontId="78" fillId="0" borderId="0" xfId="51" applyFont="1" applyFill="1" applyAlignment="1">
      <alignment horizontal="center" vertical="top" wrapText="1"/>
    </xf>
    <xf numFmtId="0" fontId="78" fillId="0" borderId="0" xfId="51" applyFont="1" applyFill="1" applyBorder="1" applyAlignment="1">
      <alignment horizontal="center" vertical="top" wrapText="1"/>
    </xf>
    <xf numFmtId="0" fontId="3" fillId="0" borderId="19" xfId="51" applyFont="1" applyFill="1" applyBorder="1" applyAlignment="1">
      <alignment horizontal="center" vertical="center" wrapText="1"/>
    </xf>
    <xf numFmtId="0" fontId="3" fillId="0" borderId="77" xfId="51" applyFont="1" applyFill="1" applyBorder="1" applyAlignment="1">
      <alignment horizontal="center" vertical="center" wrapText="1"/>
    </xf>
    <xf numFmtId="0" fontId="3" fillId="0" borderId="54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23" fillId="0" borderId="11" xfId="51" applyFont="1" applyFill="1" applyBorder="1" applyAlignment="1">
      <alignment horizontal="center" vertical="center" wrapText="1"/>
    </xf>
    <xf numFmtId="0" fontId="23" fillId="0" borderId="14" xfId="51" applyFont="1" applyFill="1" applyBorder="1" applyAlignment="1">
      <alignment horizontal="center" vertical="center" wrapText="1"/>
    </xf>
    <xf numFmtId="0" fontId="23" fillId="0" borderId="31" xfId="51" applyFont="1" applyFill="1" applyBorder="1" applyAlignment="1">
      <alignment horizontal="center" vertical="center" wrapText="1"/>
    </xf>
    <xf numFmtId="0" fontId="23" fillId="0" borderId="19" xfId="51" applyFont="1" applyFill="1" applyBorder="1" applyAlignment="1">
      <alignment horizontal="center" vertical="center" wrapText="1"/>
    </xf>
    <xf numFmtId="0" fontId="23" fillId="0" borderId="77" xfId="51" applyFont="1" applyFill="1" applyBorder="1" applyAlignment="1">
      <alignment horizontal="center" vertical="center" wrapText="1"/>
    </xf>
    <xf numFmtId="0" fontId="23" fillId="0" borderId="54" xfId="51" applyFont="1" applyFill="1" applyBorder="1" applyAlignment="1">
      <alignment horizontal="center" vertical="center" wrapText="1"/>
    </xf>
    <xf numFmtId="0" fontId="97" fillId="0" borderId="11" xfId="75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41" fillId="0" borderId="93" xfId="65" applyFont="1" applyBorder="1" applyAlignment="1">
      <alignment horizontal="center"/>
    </xf>
    <xf numFmtId="0" fontId="93" fillId="0" borderId="11" xfId="75" applyFont="1" applyBorder="1" applyAlignment="1">
      <alignment horizontal="center" vertical="center" wrapText="1"/>
    </xf>
    <xf numFmtId="0" fontId="101" fillId="0" borderId="0" xfId="6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3" fillId="0" borderId="0" xfId="62" applyFont="1" applyFill="1" applyAlignment="1" applyProtection="1">
      <alignment horizontal="center" vertical="top" wrapText="1"/>
    </xf>
    <xf numFmtId="0" fontId="43" fillId="0" borderId="87" xfId="62" applyFont="1" applyFill="1" applyBorder="1" applyAlignment="1" applyProtection="1">
      <alignment horizontal="center" vertical="top" wrapText="1"/>
    </xf>
    <xf numFmtId="0" fontId="43" fillId="0" borderId="89" xfId="62" applyFont="1" applyFill="1" applyBorder="1" applyAlignment="1" applyProtection="1">
      <alignment horizontal="center" vertical="top" wrapText="1"/>
    </xf>
    <xf numFmtId="0" fontId="43" fillId="0" borderId="90" xfId="62" applyFont="1" applyFill="1" applyBorder="1" applyAlignment="1" applyProtection="1">
      <alignment horizontal="center" vertical="top" wrapText="1"/>
    </xf>
    <xf numFmtId="0" fontId="32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62" applyFont="1" applyFill="1" applyAlignment="1" applyProtection="1">
      <alignment horizontal="center" vertical="top" wrapText="1"/>
    </xf>
  </cellXfs>
  <cellStyles count="8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- Акцент5 2" xfId="66"/>
    <cellStyle name="20% - Акцент5 2 2" xfId="67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вод 2" xfId="68"/>
    <cellStyle name="Вычисление" xfId="27" builtinId="22" customBuiltin="1"/>
    <cellStyle name="Гиперссылка" xfId="61" builtinId="8"/>
    <cellStyle name="Гиперссылка 2" xfId="56"/>
    <cellStyle name="Гиперссылка 2 2" xfId="69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62"/>
    <cellStyle name="Обычный 12" xfId="70"/>
    <cellStyle name="Обычный 2" xfId="36"/>
    <cellStyle name="Обычный 2 2" xfId="57"/>
    <cellStyle name="Обычный 2 3" xfId="71"/>
    <cellStyle name="Обычный 2 4" xfId="72"/>
    <cellStyle name="Обычный 3" xfId="37"/>
    <cellStyle name="Обычный 3 2" xfId="38"/>
    <cellStyle name="Обычный 4" xfId="39"/>
    <cellStyle name="Обычный 4 2" xfId="73"/>
    <cellStyle name="Обычный 5" xfId="51"/>
    <cellStyle name="Обычный 6" xfId="54"/>
    <cellStyle name="Обычный 7" xfId="60"/>
    <cellStyle name="Обычный 7 2" xfId="65"/>
    <cellStyle name="Обычный 7 3" xfId="74"/>
    <cellStyle name="Обычный 8" xfId="59"/>
    <cellStyle name="Обычный 8 2" xfId="63"/>
    <cellStyle name="Обычный 8 3" xfId="75"/>
    <cellStyle name="Обычный 9" xfId="76"/>
    <cellStyle name="Обычный 9 2" xfId="77"/>
    <cellStyle name="Обычный_Tarif_2002 год" xfId="40"/>
    <cellStyle name="Обычный_Tarif_97" xfId="41"/>
    <cellStyle name="Обычный_Книга1" xfId="42"/>
    <cellStyle name="Обычный_Тариф-изол.энергоузлы с сокращ,КАО" xfId="43"/>
    <cellStyle name="Обычный_тарифы на 2002г с 1-01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Процентный 2" xfId="55"/>
    <cellStyle name="Процентный 3" xfId="78"/>
    <cellStyle name="Процентный 4" xfId="53"/>
    <cellStyle name="Процентный 5" xfId="79"/>
    <cellStyle name="Связанная ячейка" xfId="48" builtinId="24" customBuiltin="1"/>
    <cellStyle name="Текст предупреждения" xfId="49" builtinId="11" customBuiltin="1"/>
    <cellStyle name="Финансовый [0] 2" xfId="58"/>
    <cellStyle name="Финансовый 2" xfId="52"/>
    <cellStyle name="Финансовый 2 2" xfId="80"/>
    <cellStyle name="Финансовый 2 3" xfId="81"/>
    <cellStyle name="Финансовый 3" xfId="82"/>
    <cellStyle name="Финансовый 4" xfId="64"/>
    <cellStyle name="Финансовый 4 2" xfId="83"/>
    <cellStyle name="Хороший" xfId="50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Денежный поток на собственный капитал, руб.</a:t>
            </a:r>
          </a:p>
        </c:rich>
      </c:tx>
      <c:layout>
        <c:manualLayout>
          <c:xMode val="edge"/>
          <c:yMode val="edge"/>
          <c:x val="0.21975370320089296"/>
          <c:y val="3.92156862745098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09004739336493"/>
          <c:y val="0.10588275843580899"/>
          <c:w val="0.74644549763035895"/>
          <c:h val="0.83529731654919492"/>
        </c:manualLayout>
      </c:layout>
      <c:lineChart>
        <c:grouping val="standard"/>
        <c:varyColors val="0"/>
        <c:ser>
          <c:idx val="0"/>
          <c:order val="0"/>
          <c:tx>
            <c:v>PV</c:v>
          </c:tx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-265258212.57142788</c:v>
              </c:pt>
              <c:pt idx="1">
                <c:v>-69335094.857142568</c:v>
              </c:pt>
              <c:pt idx="2">
                <c:v>181736262.47885701</c:v>
              </c:pt>
              <c:pt idx="3">
                <c:v>511337418.1158722</c:v>
              </c:pt>
              <c:pt idx="4">
                <c:v>1038486045.76352</c:v>
              </c:pt>
              <c:pt idx="5">
                <c:v>1889528962.3940899</c:v>
              </c:pt>
              <c:pt idx="6">
                <c:v>3279395678.5362</c:v>
              </c:pt>
              <c:pt idx="7">
                <c:v>5750544752.1240702</c:v>
              </c:pt>
              <c:pt idx="8">
                <c:v>9919805125.558445</c:v>
              </c:pt>
              <c:pt idx="9">
                <c:v>17369284731.5075</c:v>
              </c:pt>
            </c:numLit>
          </c:val>
          <c:smooth val="0"/>
        </c:ser>
        <c:ser>
          <c:idx val="1"/>
          <c:order val="1"/>
          <c:tx>
            <c:v>NPV (без учета продажи)</c:v>
          </c:tx>
          <c:marker>
            <c:symbol val="none"/>
          </c:marker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-250087841.16623899</c:v>
              </c:pt>
              <c:pt idx="1">
                <c:v>-85893986.200928301</c:v>
              </c:pt>
              <c:pt idx="2">
                <c:v>101137990.71060702</c:v>
              </c:pt>
              <c:pt idx="3">
                <c:v>319388314.74496001</c:v>
              </c:pt>
              <c:pt idx="4">
                <c:v>629663275.40429199</c:v>
              </c:pt>
              <c:pt idx="5">
                <c:v>1074922153.7088599</c:v>
              </c:pt>
              <c:pt idx="6">
                <c:v>1721292998.4208801</c:v>
              </c:pt>
              <c:pt idx="7">
                <c:v>2742832175.4774327</c:v>
              </c:pt>
              <c:pt idx="8">
                <c:v>4274845622.20751</c:v>
              </c:pt>
              <c:pt idx="9">
                <c:v>6708040941.2248297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443648"/>
        <c:axId val="227444208"/>
      </c:lineChart>
      <c:catAx>
        <c:axId val="22744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27444208"/>
        <c:crosses val="autoZero"/>
        <c:auto val="1"/>
        <c:lblAlgn val="ctr"/>
        <c:lblOffset val="100"/>
        <c:noMultiLvlLbl val="0"/>
      </c:catAx>
      <c:valAx>
        <c:axId val="22744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22744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563242525718766"/>
          <c:y val="0.90588564664713034"/>
          <c:w val="0.78390973542100395"/>
          <c:h val="7.8431784262260051E-2"/>
        </c:manualLayout>
      </c:layout>
      <c:overlay val="0"/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570684</xdr:colOff>
      <xdr:row>14</xdr:row>
      <xdr:rowOff>63682</xdr:rowOff>
    </xdr:from>
    <xdr:ext cx="112335" cy="256997"/>
    <xdr:sp macro="" textlink="">
      <xdr:nvSpPr>
        <xdr:cNvPr id="2" name="TextBox 1"/>
        <xdr:cNvSpPr txBox="1"/>
      </xdr:nvSpPr>
      <xdr:spPr>
        <a:xfrm>
          <a:off x="7592786" y="3986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20</xdr:row>
      <xdr:rowOff>190500</xdr:rowOff>
    </xdr:from>
    <xdr:to>
      <xdr:col>11</xdr:col>
      <xdr:colOff>1247775</xdr:colOff>
      <xdr:row>33</xdr:row>
      <xdr:rowOff>0</xdr:rowOff>
    </xdr:to>
    <xdr:graphicFrame macro="">
      <xdr:nvGraphicFramePr>
        <xdr:cNvPr id="517279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578304</xdr:colOff>
      <xdr:row>12</xdr:row>
      <xdr:rowOff>52252</xdr:rowOff>
    </xdr:from>
    <xdr:ext cx="102838" cy="258847"/>
    <xdr:sp macro="" textlink="">
      <xdr:nvSpPr>
        <xdr:cNvPr id="2" name="TextBox 1"/>
        <xdr:cNvSpPr txBox="1"/>
      </xdr:nvSpPr>
      <xdr:spPr>
        <a:xfrm>
          <a:off x="5474154" y="279545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570684</xdr:colOff>
      <xdr:row>12</xdr:row>
      <xdr:rowOff>52252</xdr:rowOff>
    </xdr:from>
    <xdr:ext cx="104882" cy="258847"/>
    <xdr:sp macro="" textlink="">
      <xdr:nvSpPr>
        <xdr:cNvPr id="3" name="TextBox 2"/>
        <xdr:cNvSpPr txBox="1"/>
      </xdr:nvSpPr>
      <xdr:spPr>
        <a:xfrm>
          <a:off x="8952684" y="279545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570684</xdr:colOff>
      <xdr:row>12</xdr:row>
      <xdr:rowOff>52252</xdr:rowOff>
    </xdr:from>
    <xdr:ext cx="104882" cy="258847"/>
    <xdr:sp macro="" textlink="">
      <xdr:nvSpPr>
        <xdr:cNvPr id="4" name="TextBox 3"/>
        <xdr:cNvSpPr txBox="1"/>
      </xdr:nvSpPr>
      <xdr:spPr>
        <a:xfrm>
          <a:off x="6628584" y="2795452"/>
          <a:ext cx="104882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578304</xdr:colOff>
      <xdr:row>12</xdr:row>
      <xdr:rowOff>52252</xdr:rowOff>
    </xdr:from>
    <xdr:ext cx="102838" cy="258847"/>
    <xdr:sp macro="" textlink="">
      <xdr:nvSpPr>
        <xdr:cNvPr id="5" name="TextBox 4"/>
        <xdr:cNvSpPr txBox="1"/>
      </xdr:nvSpPr>
      <xdr:spPr>
        <a:xfrm>
          <a:off x="7798254" y="2795452"/>
          <a:ext cx="102838" cy="258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02\&#1050;&#1091;&#1088;&#1072;&#1077;&#1074;&#1072;\DOCUME~1\AEFREM~1.02-\LOCALS~1\Temp\Rar$DI12.359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-server\Documents\&#1069;&#1082;&#1086;&#1085;&#1086;&#1084;&#1080;&#1095;&#1077;&#1089;&#1082;&#1080;&#1081;%20&#1086;&#1090;&#1076;&#1077;&#1083;\&#1053;&#1080;&#1085;&#1072;\&#1052;&#1086;&#1080;%20&#1076;&#1086;&#1082;&#1091;&#1084;&#1077;&#1085;&#1090;&#1099;%202011-2014\&#1056;&#1069;&#1050;\&#1054;&#1090;&#1095;&#1077;&#1090;%20&#1087;&#1086;%20&#1080;&#1085;&#1074;&#1077;&#1089;&#1090;&#1080;&#1094;.%20&#1056;&#1057;&#1058;\INV.WARM.QV.2010(v2.0)%20&#1055;&#1072;&#1088;&#1072;&#1090;&#1091;&#1085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tarif-002\&#1050;&#1091;&#1088;&#1072;&#1077;&#1074;&#1072;\&#1071;&#1082;&#1086;&#1074;&#1083;&#1077;&#1074;&#1072;%20&#1058;.&#1042;\&#1056;&#1045;&#1043;&#1059;&#1051;&#1048;&#1056;&#1054;&#1042;&#1040;&#1053;&#1048;&#1045;\&#1056;&#1045;&#1043;&#1059;&#1051;&#1048;&#1056;&#1054;&#1042;&#1040;&#1053;&#1048;&#1045;%20_&#1071;&#1050;&#1054;&#1042;&#1051;&#1045;&#1042;&#1040;%20&#1053;&#1040;%202017\&#1050;&#1040;&#1052;&#1063;&#1040;&#1058;&#1069;&#1053;&#1045;&#1056;&#1043;&#1054;&#1057;&#1045;&#1056;&#1042;&#1048;&#1057;\&#1048;&#1053;&#1042;&#1045;&#1057;&#1058;&#1055;&#1056;&#1054;&#1043;&#1056;&#1040;&#1052;&#1052;&#1067;\&#1050;&#1086;&#1087;&#1080;&#1103;%20&#1054;&#1073;&#1088;&#1072;&#1079;&#1077;&#1094;%20&#1089;&#1084;&#1077;&#1090;&#1085;&#1086;&#1075;&#1086;%20&#1088;&#1072;&#1089;&#1095;&#1077;&#1090;&#1072;%20&#1080;%20&#1087;&#1083;&#1072;&#1085;%20&#1087;&#1086;&#1082;%20&#1061;&#1042;%20&#1057;%20&#1072;&#1085;&#1103;_&#106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4"/>
      <sheetName val="1.4."/>
      <sheetName val=" 2.3"/>
      <sheetName val="4.3"/>
      <sheetName val="График ввода"/>
      <sheetName val="5"/>
      <sheetName val="6.1"/>
      <sheetName val="6.2"/>
      <sheetName val="6.3"/>
      <sheetName val="7.1"/>
      <sheetName val="7.2"/>
      <sheetName val="8"/>
      <sheetName val="9"/>
      <sheetName val="10"/>
      <sheetName val="11.1"/>
      <sheetName val="11.2"/>
      <sheetName val="12"/>
      <sheetName val="13"/>
      <sheetName val="ФОТ"/>
      <sheetName val="Тарифные последствия"/>
      <sheetName val="Паспорт ИП"/>
      <sheetName val="Показатели С"/>
      <sheetName val="Амортизация"/>
      <sheetName val="форма 1 верная"/>
      <sheetName val="инд"/>
      <sheetName val="1 ХВ"/>
      <sheetName val="1 С"/>
      <sheetName val="Финплан С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T14">
            <v>816.16927322400011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BreakPreview" zoomScale="90" zoomScaleNormal="100" zoomScaleSheetLayoutView="90" workbookViewId="0">
      <selection activeCell="A13" sqref="A13:D13"/>
    </sheetView>
  </sheetViews>
  <sheetFormatPr defaultRowHeight="12.75" customHeight="1" x14ac:dyDescent="0.2"/>
  <cols>
    <col min="1" max="1" width="5.625" style="667" customWidth="1"/>
    <col min="2" max="2" width="38.125" style="725" customWidth="1"/>
    <col min="3" max="3" width="20.375" style="732" customWidth="1"/>
    <col min="4" max="4" width="30.75" style="732" customWidth="1"/>
    <col min="5" max="5" width="0.625" style="667" hidden="1" customWidth="1"/>
    <col min="6" max="8" width="7.25" style="667" customWidth="1"/>
    <col min="9" max="9" width="7.875" style="667" customWidth="1"/>
    <col min="10" max="254" width="9" style="667"/>
    <col min="255" max="255" width="0.125" style="667" customWidth="1"/>
    <col min="256" max="256" width="38.125" style="667" customWidth="1"/>
    <col min="257" max="257" width="6.375" style="667" customWidth="1"/>
    <col min="258" max="258" width="20.375" style="667" customWidth="1"/>
    <col min="259" max="259" width="19.25" style="667" customWidth="1"/>
    <col min="260" max="264" width="7.25" style="667" customWidth="1"/>
    <col min="265" max="510" width="9" style="667"/>
    <col min="511" max="511" width="0.125" style="667" customWidth="1"/>
    <col min="512" max="512" width="38.125" style="667" customWidth="1"/>
    <col min="513" max="513" width="6.375" style="667" customWidth="1"/>
    <col min="514" max="514" width="20.375" style="667" customWidth="1"/>
    <col min="515" max="515" width="19.25" style="667" customWidth="1"/>
    <col min="516" max="520" width="7.25" style="667" customWidth="1"/>
    <col min="521" max="766" width="9" style="667"/>
    <col min="767" max="767" width="0.125" style="667" customWidth="1"/>
    <col min="768" max="768" width="38.125" style="667" customWidth="1"/>
    <col min="769" max="769" width="6.375" style="667" customWidth="1"/>
    <col min="770" max="770" width="20.375" style="667" customWidth="1"/>
    <col min="771" max="771" width="19.25" style="667" customWidth="1"/>
    <col min="772" max="776" width="7.25" style="667" customWidth="1"/>
    <col min="777" max="1022" width="9" style="667"/>
    <col min="1023" max="1023" width="0.125" style="667" customWidth="1"/>
    <col min="1024" max="1024" width="38.125" style="667" customWidth="1"/>
    <col min="1025" max="1025" width="6.375" style="667" customWidth="1"/>
    <col min="1026" max="1026" width="20.375" style="667" customWidth="1"/>
    <col min="1027" max="1027" width="19.25" style="667" customWidth="1"/>
    <col min="1028" max="1032" width="7.25" style="667" customWidth="1"/>
    <col min="1033" max="1278" width="9" style="667"/>
    <col min="1279" max="1279" width="0.125" style="667" customWidth="1"/>
    <col min="1280" max="1280" width="38.125" style="667" customWidth="1"/>
    <col min="1281" max="1281" width="6.375" style="667" customWidth="1"/>
    <col min="1282" max="1282" width="20.375" style="667" customWidth="1"/>
    <col min="1283" max="1283" width="19.25" style="667" customWidth="1"/>
    <col min="1284" max="1288" width="7.25" style="667" customWidth="1"/>
    <col min="1289" max="1534" width="9" style="667"/>
    <col min="1535" max="1535" width="0.125" style="667" customWidth="1"/>
    <col min="1536" max="1536" width="38.125" style="667" customWidth="1"/>
    <col min="1537" max="1537" width="6.375" style="667" customWidth="1"/>
    <col min="1538" max="1538" width="20.375" style="667" customWidth="1"/>
    <col min="1539" max="1539" width="19.25" style="667" customWidth="1"/>
    <col min="1540" max="1544" width="7.25" style="667" customWidth="1"/>
    <col min="1545" max="1790" width="9" style="667"/>
    <col min="1791" max="1791" width="0.125" style="667" customWidth="1"/>
    <col min="1792" max="1792" width="38.125" style="667" customWidth="1"/>
    <col min="1793" max="1793" width="6.375" style="667" customWidth="1"/>
    <col min="1794" max="1794" width="20.375" style="667" customWidth="1"/>
    <col min="1795" max="1795" width="19.25" style="667" customWidth="1"/>
    <col min="1796" max="1800" width="7.25" style="667" customWidth="1"/>
    <col min="1801" max="2046" width="9" style="667"/>
    <col min="2047" max="2047" width="0.125" style="667" customWidth="1"/>
    <col min="2048" max="2048" width="38.125" style="667" customWidth="1"/>
    <col min="2049" max="2049" width="6.375" style="667" customWidth="1"/>
    <col min="2050" max="2050" width="20.375" style="667" customWidth="1"/>
    <col min="2051" max="2051" width="19.25" style="667" customWidth="1"/>
    <col min="2052" max="2056" width="7.25" style="667" customWidth="1"/>
    <col min="2057" max="2302" width="9" style="667"/>
    <col min="2303" max="2303" width="0.125" style="667" customWidth="1"/>
    <col min="2304" max="2304" width="38.125" style="667" customWidth="1"/>
    <col min="2305" max="2305" width="6.375" style="667" customWidth="1"/>
    <col min="2306" max="2306" width="20.375" style="667" customWidth="1"/>
    <col min="2307" max="2307" width="19.25" style="667" customWidth="1"/>
    <col min="2308" max="2312" width="7.25" style="667" customWidth="1"/>
    <col min="2313" max="2558" width="9" style="667"/>
    <col min="2559" max="2559" width="0.125" style="667" customWidth="1"/>
    <col min="2560" max="2560" width="38.125" style="667" customWidth="1"/>
    <col min="2561" max="2561" width="6.375" style="667" customWidth="1"/>
    <col min="2562" max="2562" width="20.375" style="667" customWidth="1"/>
    <col min="2563" max="2563" width="19.25" style="667" customWidth="1"/>
    <col min="2564" max="2568" width="7.25" style="667" customWidth="1"/>
    <col min="2569" max="2814" width="9" style="667"/>
    <col min="2815" max="2815" width="0.125" style="667" customWidth="1"/>
    <col min="2816" max="2816" width="38.125" style="667" customWidth="1"/>
    <col min="2817" max="2817" width="6.375" style="667" customWidth="1"/>
    <col min="2818" max="2818" width="20.375" style="667" customWidth="1"/>
    <col min="2819" max="2819" width="19.25" style="667" customWidth="1"/>
    <col min="2820" max="2824" width="7.25" style="667" customWidth="1"/>
    <col min="2825" max="3070" width="9" style="667"/>
    <col min="3071" max="3071" width="0.125" style="667" customWidth="1"/>
    <col min="3072" max="3072" width="38.125" style="667" customWidth="1"/>
    <col min="3073" max="3073" width="6.375" style="667" customWidth="1"/>
    <col min="3074" max="3074" width="20.375" style="667" customWidth="1"/>
    <col min="3075" max="3075" width="19.25" style="667" customWidth="1"/>
    <col min="3076" max="3080" width="7.25" style="667" customWidth="1"/>
    <col min="3081" max="3326" width="9" style="667"/>
    <col min="3327" max="3327" width="0.125" style="667" customWidth="1"/>
    <col min="3328" max="3328" width="38.125" style="667" customWidth="1"/>
    <col min="3329" max="3329" width="6.375" style="667" customWidth="1"/>
    <col min="3330" max="3330" width="20.375" style="667" customWidth="1"/>
    <col min="3331" max="3331" width="19.25" style="667" customWidth="1"/>
    <col min="3332" max="3336" width="7.25" style="667" customWidth="1"/>
    <col min="3337" max="3582" width="9" style="667"/>
    <col min="3583" max="3583" width="0.125" style="667" customWidth="1"/>
    <col min="3584" max="3584" width="38.125" style="667" customWidth="1"/>
    <col min="3585" max="3585" width="6.375" style="667" customWidth="1"/>
    <col min="3586" max="3586" width="20.375" style="667" customWidth="1"/>
    <col min="3587" max="3587" width="19.25" style="667" customWidth="1"/>
    <col min="3588" max="3592" width="7.25" style="667" customWidth="1"/>
    <col min="3593" max="3838" width="9" style="667"/>
    <col min="3839" max="3839" width="0.125" style="667" customWidth="1"/>
    <col min="3840" max="3840" width="38.125" style="667" customWidth="1"/>
    <col min="3841" max="3841" width="6.375" style="667" customWidth="1"/>
    <col min="3842" max="3842" width="20.375" style="667" customWidth="1"/>
    <col min="3843" max="3843" width="19.25" style="667" customWidth="1"/>
    <col min="3844" max="3848" width="7.25" style="667" customWidth="1"/>
    <col min="3849" max="4094" width="9" style="667"/>
    <col min="4095" max="4095" width="0.125" style="667" customWidth="1"/>
    <col min="4096" max="4096" width="38.125" style="667" customWidth="1"/>
    <col min="4097" max="4097" width="6.375" style="667" customWidth="1"/>
    <col min="4098" max="4098" width="20.375" style="667" customWidth="1"/>
    <col min="4099" max="4099" width="19.25" style="667" customWidth="1"/>
    <col min="4100" max="4104" width="7.25" style="667" customWidth="1"/>
    <col min="4105" max="4350" width="9" style="667"/>
    <col min="4351" max="4351" width="0.125" style="667" customWidth="1"/>
    <col min="4352" max="4352" width="38.125" style="667" customWidth="1"/>
    <col min="4353" max="4353" width="6.375" style="667" customWidth="1"/>
    <col min="4354" max="4354" width="20.375" style="667" customWidth="1"/>
    <col min="4355" max="4355" width="19.25" style="667" customWidth="1"/>
    <col min="4356" max="4360" width="7.25" style="667" customWidth="1"/>
    <col min="4361" max="4606" width="9" style="667"/>
    <col min="4607" max="4607" width="0.125" style="667" customWidth="1"/>
    <col min="4608" max="4608" width="38.125" style="667" customWidth="1"/>
    <col min="4609" max="4609" width="6.375" style="667" customWidth="1"/>
    <col min="4610" max="4610" width="20.375" style="667" customWidth="1"/>
    <col min="4611" max="4611" width="19.25" style="667" customWidth="1"/>
    <col min="4612" max="4616" width="7.25" style="667" customWidth="1"/>
    <col min="4617" max="4862" width="9" style="667"/>
    <col min="4863" max="4863" width="0.125" style="667" customWidth="1"/>
    <col min="4864" max="4864" width="38.125" style="667" customWidth="1"/>
    <col min="4865" max="4865" width="6.375" style="667" customWidth="1"/>
    <col min="4866" max="4866" width="20.375" style="667" customWidth="1"/>
    <col min="4867" max="4867" width="19.25" style="667" customWidth="1"/>
    <col min="4868" max="4872" width="7.25" style="667" customWidth="1"/>
    <col min="4873" max="5118" width="9" style="667"/>
    <col min="5119" max="5119" width="0.125" style="667" customWidth="1"/>
    <col min="5120" max="5120" width="38.125" style="667" customWidth="1"/>
    <col min="5121" max="5121" width="6.375" style="667" customWidth="1"/>
    <col min="5122" max="5122" width="20.375" style="667" customWidth="1"/>
    <col min="5123" max="5123" width="19.25" style="667" customWidth="1"/>
    <col min="5124" max="5128" width="7.25" style="667" customWidth="1"/>
    <col min="5129" max="5374" width="9" style="667"/>
    <col min="5375" max="5375" width="0.125" style="667" customWidth="1"/>
    <col min="5376" max="5376" width="38.125" style="667" customWidth="1"/>
    <col min="5377" max="5377" width="6.375" style="667" customWidth="1"/>
    <col min="5378" max="5378" width="20.375" style="667" customWidth="1"/>
    <col min="5379" max="5379" width="19.25" style="667" customWidth="1"/>
    <col min="5380" max="5384" width="7.25" style="667" customWidth="1"/>
    <col min="5385" max="5630" width="9" style="667"/>
    <col min="5631" max="5631" width="0.125" style="667" customWidth="1"/>
    <col min="5632" max="5632" width="38.125" style="667" customWidth="1"/>
    <col min="5633" max="5633" width="6.375" style="667" customWidth="1"/>
    <col min="5634" max="5634" width="20.375" style="667" customWidth="1"/>
    <col min="5635" max="5635" width="19.25" style="667" customWidth="1"/>
    <col min="5636" max="5640" width="7.25" style="667" customWidth="1"/>
    <col min="5641" max="5886" width="9" style="667"/>
    <col min="5887" max="5887" width="0.125" style="667" customWidth="1"/>
    <col min="5888" max="5888" width="38.125" style="667" customWidth="1"/>
    <col min="5889" max="5889" width="6.375" style="667" customWidth="1"/>
    <col min="5890" max="5890" width="20.375" style="667" customWidth="1"/>
    <col min="5891" max="5891" width="19.25" style="667" customWidth="1"/>
    <col min="5892" max="5896" width="7.25" style="667" customWidth="1"/>
    <col min="5897" max="6142" width="9" style="667"/>
    <col min="6143" max="6143" width="0.125" style="667" customWidth="1"/>
    <col min="6144" max="6144" width="38.125" style="667" customWidth="1"/>
    <col min="6145" max="6145" width="6.375" style="667" customWidth="1"/>
    <col min="6146" max="6146" width="20.375" style="667" customWidth="1"/>
    <col min="6147" max="6147" width="19.25" style="667" customWidth="1"/>
    <col min="6148" max="6152" width="7.25" style="667" customWidth="1"/>
    <col min="6153" max="6398" width="9" style="667"/>
    <col min="6399" max="6399" width="0.125" style="667" customWidth="1"/>
    <col min="6400" max="6400" width="38.125" style="667" customWidth="1"/>
    <col min="6401" max="6401" width="6.375" style="667" customWidth="1"/>
    <col min="6402" max="6402" width="20.375" style="667" customWidth="1"/>
    <col min="6403" max="6403" width="19.25" style="667" customWidth="1"/>
    <col min="6404" max="6408" width="7.25" style="667" customWidth="1"/>
    <col min="6409" max="6654" width="9" style="667"/>
    <col min="6655" max="6655" width="0.125" style="667" customWidth="1"/>
    <col min="6656" max="6656" width="38.125" style="667" customWidth="1"/>
    <col min="6657" max="6657" width="6.375" style="667" customWidth="1"/>
    <col min="6658" max="6658" width="20.375" style="667" customWidth="1"/>
    <col min="6659" max="6659" width="19.25" style="667" customWidth="1"/>
    <col min="6660" max="6664" width="7.25" style="667" customWidth="1"/>
    <col min="6665" max="6910" width="9" style="667"/>
    <col min="6911" max="6911" width="0.125" style="667" customWidth="1"/>
    <col min="6912" max="6912" width="38.125" style="667" customWidth="1"/>
    <col min="6913" max="6913" width="6.375" style="667" customWidth="1"/>
    <col min="6914" max="6914" width="20.375" style="667" customWidth="1"/>
    <col min="6915" max="6915" width="19.25" style="667" customWidth="1"/>
    <col min="6916" max="6920" width="7.25" style="667" customWidth="1"/>
    <col min="6921" max="7166" width="9" style="667"/>
    <col min="7167" max="7167" width="0.125" style="667" customWidth="1"/>
    <col min="7168" max="7168" width="38.125" style="667" customWidth="1"/>
    <col min="7169" max="7169" width="6.375" style="667" customWidth="1"/>
    <col min="7170" max="7170" width="20.375" style="667" customWidth="1"/>
    <col min="7171" max="7171" width="19.25" style="667" customWidth="1"/>
    <col min="7172" max="7176" width="7.25" style="667" customWidth="1"/>
    <col min="7177" max="7422" width="9" style="667"/>
    <col min="7423" max="7423" width="0.125" style="667" customWidth="1"/>
    <col min="7424" max="7424" width="38.125" style="667" customWidth="1"/>
    <col min="7425" max="7425" width="6.375" style="667" customWidth="1"/>
    <col min="7426" max="7426" width="20.375" style="667" customWidth="1"/>
    <col min="7427" max="7427" width="19.25" style="667" customWidth="1"/>
    <col min="7428" max="7432" width="7.25" style="667" customWidth="1"/>
    <col min="7433" max="7678" width="9" style="667"/>
    <col min="7679" max="7679" width="0.125" style="667" customWidth="1"/>
    <col min="7680" max="7680" width="38.125" style="667" customWidth="1"/>
    <col min="7681" max="7681" width="6.375" style="667" customWidth="1"/>
    <col min="7682" max="7682" width="20.375" style="667" customWidth="1"/>
    <col min="7683" max="7683" width="19.25" style="667" customWidth="1"/>
    <col min="7684" max="7688" width="7.25" style="667" customWidth="1"/>
    <col min="7689" max="7934" width="9" style="667"/>
    <col min="7935" max="7935" width="0.125" style="667" customWidth="1"/>
    <col min="7936" max="7936" width="38.125" style="667" customWidth="1"/>
    <col min="7937" max="7937" width="6.375" style="667" customWidth="1"/>
    <col min="7938" max="7938" width="20.375" style="667" customWidth="1"/>
    <col min="7939" max="7939" width="19.25" style="667" customWidth="1"/>
    <col min="7940" max="7944" width="7.25" style="667" customWidth="1"/>
    <col min="7945" max="8190" width="9" style="667"/>
    <col min="8191" max="8191" width="0.125" style="667" customWidth="1"/>
    <col min="8192" max="8192" width="38.125" style="667" customWidth="1"/>
    <col min="8193" max="8193" width="6.375" style="667" customWidth="1"/>
    <col min="8194" max="8194" width="20.375" style="667" customWidth="1"/>
    <col min="8195" max="8195" width="19.25" style="667" customWidth="1"/>
    <col min="8196" max="8200" width="7.25" style="667" customWidth="1"/>
    <col min="8201" max="8446" width="9" style="667"/>
    <col min="8447" max="8447" width="0.125" style="667" customWidth="1"/>
    <col min="8448" max="8448" width="38.125" style="667" customWidth="1"/>
    <col min="8449" max="8449" width="6.375" style="667" customWidth="1"/>
    <col min="8450" max="8450" width="20.375" style="667" customWidth="1"/>
    <col min="8451" max="8451" width="19.25" style="667" customWidth="1"/>
    <col min="8452" max="8456" width="7.25" style="667" customWidth="1"/>
    <col min="8457" max="8702" width="9" style="667"/>
    <col min="8703" max="8703" width="0.125" style="667" customWidth="1"/>
    <col min="8704" max="8704" width="38.125" style="667" customWidth="1"/>
    <col min="8705" max="8705" width="6.375" style="667" customWidth="1"/>
    <col min="8706" max="8706" width="20.375" style="667" customWidth="1"/>
    <col min="8707" max="8707" width="19.25" style="667" customWidth="1"/>
    <col min="8708" max="8712" width="7.25" style="667" customWidth="1"/>
    <col min="8713" max="8958" width="9" style="667"/>
    <col min="8959" max="8959" width="0.125" style="667" customWidth="1"/>
    <col min="8960" max="8960" width="38.125" style="667" customWidth="1"/>
    <col min="8961" max="8961" width="6.375" style="667" customWidth="1"/>
    <col min="8962" max="8962" width="20.375" style="667" customWidth="1"/>
    <col min="8963" max="8963" width="19.25" style="667" customWidth="1"/>
    <col min="8964" max="8968" width="7.25" style="667" customWidth="1"/>
    <col min="8969" max="9214" width="9" style="667"/>
    <col min="9215" max="9215" width="0.125" style="667" customWidth="1"/>
    <col min="9216" max="9216" width="38.125" style="667" customWidth="1"/>
    <col min="9217" max="9217" width="6.375" style="667" customWidth="1"/>
    <col min="9218" max="9218" width="20.375" style="667" customWidth="1"/>
    <col min="9219" max="9219" width="19.25" style="667" customWidth="1"/>
    <col min="9220" max="9224" width="7.25" style="667" customWidth="1"/>
    <col min="9225" max="9470" width="9" style="667"/>
    <col min="9471" max="9471" width="0.125" style="667" customWidth="1"/>
    <col min="9472" max="9472" width="38.125" style="667" customWidth="1"/>
    <col min="9473" max="9473" width="6.375" style="667" customWidth="1"/>
    <col min="9474" max="9474" width="20.375" style="667" customWidth="1"/>
    <col min="9475" max="9475" width="19.25" style="667" customWidth="1"/>
    <col min="9476" max="9480" width="7.25" style="667" customWidth="1"/>
    <col min="9481" max="9726" width="9" style="667"/>
    <col min="9727" max="9727" width="0.125" style="667" customWidth="1"/>
    <col min="9728" max="9728" width="38.125" style="667" customWidth="1"/>
    <col min="9729" max="9729" width="6.375" style="667" customWidth="1"/>
    <col min="9730" max="9730" width="20.375" style="667" customWidth="1"/>
    <col min="9731" max="9731" width="19.25" style="667" customWidth="1"/>
    <col min="9732" max="9736" width="7.25" style="667" customWidth="1"/>
    <col min="9737" max="9982" width="9" style="667"/>
    <col min="9983" max="9983" width="0.125" style="667" customWidth="1"/>
    <col min="9984" max="9984" width="38.125" style="667" customWidth="1"/>
    <col min="9985" max="9985" width="6.375" style="667" customWidth="1"/>
    <col min="9986" max="9986" width="20.375" style="667" customWidth="1"/>
    <col min="9987" max="9987" width="19.25" style="667" customWidth="1"/>
    <col min="9988" max="9992" width="7.25" style="667" customWidth="1"/>
    <col min="9993" max="10238" width="9" style="667"/>
    <col min="10239" max="10239" width="0.125" style="667" customWidth="1"/>
    <col min="10240" max="10240" width="38.125" style="667" customWidth="1"/>
    <col min="10241" max="10241" width="6.375" style="667" customWidth="1"/>
    <col min="10242" max="10242" width="20.375" style="667" customWidth="1"/>
    <col min="10243" max="10243" width="19.25" style="667" customWidth="1"/>
    <col min="10244" max="10248" width="7.25" style="667" customWidth="1"/>
    <col min="10249" max="10494" width="9" style="667"/>
    <col min="10495" max="10495" width="0.125" style="667" customWidth="1"/>
    <col min="10496" max="10496" width="38.125" style="667" customWidth="1"/>
    <col min="10497" max="10497" width="6.375" style="667" customWidth="1"/>
    <col min="10498" max="10498" width="20.375" style="667" customWidth="1"/>
    <col min="10499" max="10499" width="19.25" style="667" customWidth="1"/>
    <col min="10500" max="10504" width="7.25" style="667" customWidth="1"/>
    <col min="10505" max="10750" width="9" style="667"/>
    <col min="10751" max="10751" width="0.125" style="667" customWidth="1"/>
    <col min="10752" max="10752" width="38.125" style="667" customWidth="1"/>
    <col min="10753" max="10753" width="6.375" style="667" customWidth="1"/>
    <col min="10754" max="10754" width="20.375" style="667" customWidth="1"/>
    <col min="10755" max="10755" width="19.25" style="667" customWidth="1"/>
    <col min="10756" max="10760" width="7.25" style="667" customWidth="1"/>
    <col min="10761" max="11006" width="9" style="667"/>
    <col min="11007" max="11007" width="0.125" style="667" customWidth="1"/>
    <col min="11008" max="11008" width="38.125" style="667" customWidth="1"/>
    <col min="11009" max="11009" width="6.375" style="667" customWidth="1"/>
    <col min="11010" max="11010" width="20.375" style="667" customWidth="1"/>
    <col min="11011" max="11011" width="19.25" style="667" customWidth="1"/>
    <col min="11012" max="11016" width="7.25" style="667" customWidth="1"/>
    <col min="11017" max="11262" width="9" style="667"/>
    <col min="11263" max="11263" width="0.125" style="667" customWidth="1"/>
    <col min="11264" max="11264" width="38.125" style="667" customWidth="1"/>
    <col min="11265" max="11265" width="6.375" style="667" customWidth="1"/>
    <col min="11266" max="11266" width="20.375" style="667" customWidth="1"/>
    <col min="11267" max="11267" width="19.25" style="667" customWidth="1"/>
    <col min="11268" max="11272" width="7.25" style="667" customWidth="1"/>
    <col min="11273" max="11518" width="9" style="667"/>
    <col min="11519" max="11519" width="0.125" style="667" customWidth="1"/>
    <col min="11520" max="11520" width="38.125" style="667" customWidth="1"/>
    <col min="11521" max="11521" width="6.375" style="667" customWidth="1"/>
    <col min="11522" max="11522" width="20.375" style="667" customWidth="1"/>
    <col min="11523" max="11523" width="19.25" style="667" customWidth="1"/>
    <col min="11524" max="11528" width="7.25" style="667" customWidth="1"/>
    <col min="11529" max="11774" width="9" style="667"/>
    <col min="11775" max="11775" width="0.125" style="667" customWidth="1"/>
    <col min="11776" max="11776" width="38.125" style="667" customWidth="1"/>
    <col min="11777" max="11777" width="6.375" style="667" customWidth="1"/>
    <col min="11778" max="11778" width="20.375" style="667" customWidth="1"/>
    <col min="11779" max="11779" width="19.25" style="667" customWidth="1"/>
    <col min="11780" max="11784" width="7.25" style="667" customWidth="1"/>
    <col min="11785" max="12030" width="9" style="667"/>
    <col min="12031" max="12031" width="0.125" style="667" customWidth="1"/>
    <col min="12032" max="12032" width="38.125" style="667" customWidth="1"/>
    <col min="12033" max="12033" width="6.375" style="667" customWidth="1"/>
    <col min="12034" max="12034" width="20.375" style="667" customWidth="1"/>
    <col min="12035" max="12035" width="19.25" style="667" customWidth="1"/>
    <col min="12036" max="12040" width="7.25" style="667" customWidth="1"/>
    <col min="12041" max="12286" width="9" style="667"/>
    <col min="12287" max="12287" width="0.125" style="667" customWidth="1"/>
    <col min="12288" max="12288" width="38.125" style="667" customWidth="1"/>
    <col min="12289" max="12289" width="6.375" style="667" customWidth="1"/>
    <col min="12290" max="12290" width="20.375" style="667" customWidth="1"/>
    <col min="12291" max="12291" width="19.25" style="667" customWidth="1"/>
    <col min="12292" max="12296" width="7.25" style="667" customWidth="1"/>
    <col min="12297" max="12542" width="9" style="667"/>
    <col min="12543" max="12543" width="0.125" style="667" customWidth="1"/>
    <col min="12544" max="12544" width="38.125" style="667" customWidth="1"/>
    <col min="12545" max="12545" width="6.375" style="667" customWidth="1"/>
    <col min="12546" max="12546" width="20.375" style="667" customWidth="1"/>
    <col min="12547" max="12547" width="19.25" style="667" customWidth="1"/>
    <col min="12548" max="12552" width="7.25" style="667" customWidth="1"/>
    <col min="12553" max="12798" width="9" style="667"/>
    <col min="12799" max="12799" width="0.125" style="667" customWidth="1"/>
    <col min="12800" max="12800" width="38.125" style="667" customWidth="1"/>
    <col min="12801" max="12801" width="6.375" style="667" customWidth="1"/>
    <col min="12802" max="12802" width="20.375" style="667" customWidth="1"/>
    <col min="12803" max="12803" width="19.25" style="667" customWidth="1"/>
    <col min="12804" max="12808" width="7.25" style="667" customWidth="1"/>
    <col min="12809" max="13054" width="9" style="667"/>
    <col min="13055" max="13055" width="0.125" style="667" customWidth="1"/>
    <col min="13056" max="13056" width="38.125" style="667" customWidth="1"/>
    <col min="13057" max="13057" width="6.375" style="667" customWidth="1"/>
    <col min="13058" max="13058" width="20.375" style="667" customWidth="1"/>
    <col min="13059" max="13059" width="19.25" style="667" customWidth="1"/>
    <col min="13060" max="13064" width="7.25" style="667" customWidth="1"/>
    <col min="13065" max="13310" width="9" style="667"/>
    <col min="13311" max="13311" width="0.125" style="667" customWidth="1"/>
    <col min="13312" max="13312" width="38.125" style="667" customWidth="1"/>
    <col min="13313" max="13313" width="6.375" style="667" customWidth="1"/>
    <col min="13314" max="13314" width="20.375" style="667" customWidth="1"/>
    <col min="13315" max="13315" width="19.25" style="667" customWidth="1"/>
    <col min="13316" max="13320" width="7.25" style="667" customWidth="1"/>
    <col min="13321" max="13566" width="9" style="667"/>
    <col min="13567" max="13567" width="0.125" style="667" customWidth="1"/>
    <col min="13568" max="13568" width="38.125" style="667" customWidth="1"/>
    <col min="13569" max="13569" width="6.375" style="667" customWidth="1"/>
    <col min="13570" max="13570" width="20.375" style="667" customWidth="1"/>
    <col min="13571" max="13571" width="19.25" style="667" customWidth="1"/>
    <col min="13572" max="13576" width="7.25" style="667" customWidth="1"/>
    <col min="13577" max="13822" width="9" style="667"/>
    <col min="13823" max="13823" width="0.125" style="667" customWidth="1"/>
    <col min="13824" max="13824" width="38.125" style="667" customWidth="1"/>
    <col min="13825" max="13825" width="6.375" style="667" customWidth="1"/>
    <col min="13826" max="13826" width="20.375" style="667" customWidth="1"/>
    <col min="13827" max="13827" width="19.25" style="667" customWidth="1"/>
    <col min="13828" max="13832" width="7.25" style="667" customWidth="1"/>
    <col min="13833" max="14078" width="9" style="667"/>
    <col min="14079" max="14079" width="0.125" style="667" customWidth="1"/>
    <col min="14080" max="14080" width="38.125" style="667" customWidth="1"/>
    <col min="14081" max="14081" width="6.375" style="667" customWidth="1"/>
    <col min="14082" max="14082" width="20.375" style="667" customWidth="1"/>
    <col min="14083" max="14083" width="19.25" style="667" customWidth="1"/>
    <col min="14084" max="14088" width="7.25" style="667" customWidth="1"/>
    <col min="14089" max="14334" width="9" style="667"/>
    <col min="14335" max="14335" width="0.125" style="667" customWidth="1"/>
    <col min="14336" max="14336" width="38.125" style="667" customWidth="1"/>
    <col min="14337" max="14337" width="6.375" style="667" customWidth="1"/>
    <col min="14338" max="14338" width="20.375" style="667" customWidth="1"/>
    <col min="14339" max="14339" width="19.25" style="667" customWidth="1"/>
    <col min="14340" max="14344" width="7.25" style="667" customWidth="1"/>
    <col min="14345" max="14590" width="9" style="667"/>
    <col min="14591" max="14591" width="0.125" style="667" customWidth="1"/>
    <col min="14592" max="14592" width="38.125" style="667" customWidth="1"/>
    <col min="14593" max="14593" width="6.375" style="667" customWidth="1"/>
    <col min="14594" max="14594" width="20.375" style="667" customWidth="1"/>
    <col min="14595" max="14595" width="19.25" style="667" customWidth="1"/>
    <col min="14596" max="14600" width="7.25" style="667" customWidth="1"/>
    <col min="14601" max="14846" width="9" style="667"/>
    <col min="14847" max="14847" width="0.125" style="667" customWidth="1"/>
    <col min="14848" max="14848" width="38.125" style="667" customWidth="1"/>
    <col min="14849" max="14849" width="6.375" style="667" customWidth="1"/>
    <col min="14850" max="14850" width="20.375" style="667" customWidth="1"/>
    <col min="14851" max="14851" width="19.25" style="667" customWidth="1"/>
    <col min="14852" max="14856" width="7.25" style="667" customWidth="1"/>
    <col min="14857" max="15102" width="9" style="667"/>
    <col min="15103" max="15103" width="0.125" style="667" customWidth="1"/>
    <col min="15104" max="15104" width="38.125" style="667" customWidth="1"/>
    <col min="15105" max="15105" width="6.375" style="667" customWidth="1"/>
    <col min="15106" max="15106" width="20.375" style="667" customWidth="1"/>
    <col min="15107" max="15107" width="19.25" style="667" customWidth="1"/>
    <col min="15108" max="15112" width="7.25" style="667" customWidth="1"/>
    <col min="15113" max="15358" width="9" style="667"/>
    <col min="15359" max="15359" width="0.125" style="667" customWidth="1"/>
    <col min="15360" max="15360" width="38.125" style="667" customWidth="1"/>
    <col min="15361" max="15361" width="6.375" style="667" customWidth="1"/>
    <col min="15362" max="15362" width="20.375" style="667" customWidth="1"/>
    <col min="15363" max="15363" width="19.25" style="667" customWidth="1"/>
    <col min="15364" max="15368" width="7.25" style="667" customWidth="1"/>
    <col min="15369" max="15614" width="9" style="667"/>
    <col min="15615" max="15615" width="0.125" style="667" customWidth="1"/>
    <col min="15616" max="15616" width="38.125" style="667" customWidth="1"/>
    <col min="15617" max="15617" width="6.375" style="667" customWidth="1"/>
    <col min="15618" max="15618" width="20.375" style="667" customWidth="1"/>
    <col min="15619" max="15619" width="19.25" style="667" customWidth="1"/>
    <col min="15620" max="15624" width="7.25" style="667" customWidth="1"/>
    <col min="15625" max="15870" width="9" style="667"/>
    <col min="15871" max="15871" width="0.125" style="667" customWidth="1"/>
    <col min="15872" max="15872" width="38.125" style="667" customWidth="1"/>
    <col min="15873" max="15873" width="6.375" style="667" customWidth="1"/>
    <col min="15874" max="15874" width="20.375" style="667" customWidth="1"/>
    <col min="15875" max="15875" width="19.25" style="667" customWidth="1"/>
    <col min="15876" max="15880" width="7.25" style="667" customWidth="1"/>
    <col min="15881" max="16126" width="9" style="667"/>
    <col min="16127" max="16127" width="0.125" style="667" customWidth="1"/>
    <col min="16128" max="16128" width="38.125" style="667" customWidth="1"/>
    <col min="16129" max="16129" width="6.375" style="667" customWidth="1"/>
    <col min="16130" max="16130" width="20.375" style="667" customWidth="1"/>
    <col min="16131" max="16131" width="19.25" style="667" customWidth="1"/>
    <col min="16132" max="16136" width="7.25" style="667" customWidth="1"/>
    <col min="16137" max="16384" width="9" style="667"/>
  </cols>
  <sheetData>
    <row r="1" spans="1:5" ht="12.75" customHeight="1" x14ac:dyDescent="0.25">
      <c r="C1" s="818" t="s">
        <v>1005</v>
      </c>
      <c r="D1" s="818"/>
    </row>
    <row r="2" spans="1:5" ht="15" customHeight="1" x14ac:dyDescent="0.25">
      <c r="C2" s="818" t="s">
        <v>857</v>
      </c>
      <c r="D2" s="818"/>
    </row>
    <row r="3" spans="1:5" ht="17.25" customHeight="1" x14ac:dyDescent="0.25">
      <c r="C3" s="818" t="s">
        <v>858</v>
      </c>
      <c r="D3" s="818"/>
    </row>
    <row r="4" spans="1:5" ht="15.75" customHeight="1" x14ac:dyDescent="0.25">
      <c r="C4" s="818" t="s">
        <v>1009</v>
      </c>
      <c r="D4" s="818"/>
    </row>
    <row r="5" spans="1:5" ht="14.25" customHeight="1" x14ac:dyDescent="0.2">
      <c r="C5" s="730"/>
      <c r="D5" s="730"/>
    </row>
    <row r="6" spans="1:5" ht="12.75" customHeight="1" x14ac:dyDescent="0.25">
      <c r="A6" s="712"/>
      <c r="B6" s="726"/>
      <c r="C6" s="818" t="s">
        <v>1013</v>
      </c>
      <c r="D6" s="818"/>
    </row>
    <row r="7" spans="1:5" ht="12.75" customHeight="1" x14ac:dyDescent="0.25">
      <c r="A7" s="712"/>
      <c r="B7" s="726"/>
      <c r="C7" s="818" t="s">
        <v>857</v>
      </c>
      <c r="D7" s="818"/>
    </row>
    <row r="8" spans="1:5" ht="12.75" customHeight="1" x14ac:dyDescent="0.25">
      <c r="A8" s="712"/>
      <c r="B8" s="726"/>
      <c r="C8" s="818" t="s">
        <v>858</v>
      </c>
      <c r="D8" s="818"/>
    </row>
    <row r="9" spans="1:5" ht="12.75" customHeight="1" x14ac:dyDescent="0.25">
      <c r="A9" s="712"/>
      <c r="B9" s="726"/>
      <c r="C9" s="818" t="s">
        <v>1008</v>
      </c>
      <c r="D9" s="818"/>
    </row>
    <row r="10" spans="1:5" ht="12.75" customHeight="1" x14ac:dyDescent="0.25">
      <c r="A10" s="712"/>
      <c r="B10" s="726"/>
      <c r="C10" s="730"/>
      <c r="D10" s="730"/>
    </row>
    <row r="11" spans="1:5" ht="32.25" customHeight="1" x14ac:dyDescent="0.25">
      <c r="A11" s="819" t="s">
        <v>976</v>
      </c>
      <c r="B11" s="819"/>
      <c r="C11" s="819"/>
      <c r="D11" s="819"/>
    </row>
    <row r="12" spans="1:5" ht="22.5" customHeight="1" x14ac:dyDescent="0.25">
      <c r="A12" s="807" t="s">
        <v>938</v>
      </c>
      <c r="B12" s="808"/>
      <c r="C12" s="808"/>
      <c r="D12" s="808"/>
    </row>
    <row r="13" spans="1:5" ht="23.25" customHeight="1" x14ac:dyDescent="0.25">
      <c r="A13" s="809"/>
      <c r="B13" s="809"/>
      <c r="C13" s="809"/>
      <c r="D13" s="809"/>
    </row>
    <row r="14" spans="1:5" ht="15" customHeight="1" x14ac:dyDescent="0.25">
      <c r="A14" s="717" t="s">
        <v>500</v>
      </c>
      <c r="B14" s="716" t="s">
        <v>562</v>
      </c>
      <c r="C14" s="803"/>
      <c r="D14" s="804"/>
      <c r="E14" s="724"/>
    </row>
    <row r="15" spans="1:5" ht="45" customHeight="1" x14ac:dyDescent="0.2">
      <c r="A15" s="717">
        <v>1</v>
      </c>
      <c r="B15" s="727" t="s">
        <v>1004</v>
      </c>
      <c r="C15" s="802" t="s">
        <v>939</v>
      </c>
      <c r="D15" s="802"/>
      <c r="E15" s="802"/>
    </row>
    <row r="16" spans="1:5" ht="40.5" customHeight="1" x14ac:dyDescent="0.25">
      <c r="A16" s="717">
        <v>2</v>
      </c>
      <c r="B16" s="727" t="s">
        <v>859</v>
      </c>
      <c r="C16" s="805" t="s">
        <v>940</v>
      </c>
      <c r="D16" s="806"/>
      <c r="E16" s="729"/>
    </row>
    <row r="17" spans="1:22" ht="38.25" customHeight="1" x14ac:dyDescent="0.2">
      <c r="A17" s="717">
        <v>3</v>
      </c>
      <c r="B17" s="727" t="s">
        <v>860</v>
      </c>
      <c r="C17" s="802" t="s">
        <v>941</v>
      </c>
      <c r="D17" s="802"/>
      <c r="E17" s="802"/>
    </row>
    <row r="18" spans="1:22" ht="29.25" customHeight="1" x14ac:dyDescent="0.2">
      <c r="A18" s="717">
        <v>4</v>
      </c>
      <c r="B18" s="727" t="s">
        <v>942</v>
      </c>
      <c r="C18" s="802" t="s">
        <v>943</v>
      </c>
      <c r="D18" s="802"/>
      <c r="E18" s="802"/>
    </row>
    <row r="19" spans="1:22" ht="52.5" customHeight="1" x14ac:dyDescent="0.2">
      <c r="A19" s="717">
        <v>5</v>
      </c>
      <c r="B19" s="727" t="s">
        <v>861</v>
      </c>
      <c r="C19" s="801" t="s">
        <v>944</v>
      </c>
      <c r="D19" s="801"/>
      <c r="E19" s="801"/>
      <c r="F19" s="710"/>
      <c r="G19" s="707"/>
      <c r="H19" s="707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06"/>
      <c r="T19" s="706"/>
      <c r="U19" s="706"/>
      <c r="V19" s="706"/>
    </row>
    <row r="20" spans="1:22" ht="44.25" customHeight="1" x14ac:dyDescent="0.2">
      <c r="A20" s="717">
        <v>6</v>
      </c>
      <c r="B20" s="727" t="s">
        <v>862</v>
      </c>
      <c r="C20" s="802" t="s">
        <v>863</v>
      </c>
      <c r="D20" s="802"/>
      <c r="E20" s="802"/>
      <c r="G20" s="708"/>
      <c r="H20" s="708"/>
    </row>
    <row r="21" spans="1:22" ht="41.25" customHeight="1" x14ac:dyDescent="0.25">
      <c r="A21" s="717">
        <v>7</v>
      </c>
      <c r="B21" s="727" t="s">
        <v>864</v>
      </c>
      <c r="C21" s="805" t="s">
        <v>945</v>
      </c>
      <c r="D21" s="806"/>
      <c r="E21" s="733"/>
      <c r="G21" s="709"/>
      <c r="H21" s="709"/>
    </row>
    <row r="22" spans="1:22" ht="32.25" customHeight="1" x14ac:dyDescent="0.25">
      <c r="A22" s="810">
        <v>8</v>
      </c>
      <c r="B22" s="728" t="s">
        <v>865</v>
      </c>
      <c r="C22" s="802" t="s">
        <v>946</v>
      </c>
      <c r="D22" s="802"/>
      <c r="E22" s="802"/>
      <c r="G22" s="709"/>
      <c r="H22" s="709"/>
    </row>
    <row r="23" spans="1:22" ht="42.75" customHeight="1" x14ac:dyDescent="0.2">
      <c r="A23" s="811"/>
      <c r="B23" s="728" t="s">
        <v>866</v>
      </c>
      <c r="C23" s="812">
        <v>42704</v>
      </c>
      <c r="D23" s="802"/>
      <c r="E23" s="802"/>
    </row>
    <row r="24" spans="1:22" ht="49.5" customHeight="1" x14ac:dyDescent="0.2">
      <c r="A24" s="717">
        <v>9</v>
      </c>
      <c r="B24" s="728" t="s">
        <v>867</v>
      </c>
      <c r="C24" s="802" t="s">
        <v>947</v>
      </c>
      <c r="D24" s="802"/>
      <c r="E24" s="802"/>
    </row>
    <row r="25" spans="1:22" ht="45" customHeight="1" x14ac:dyDescent="0.2">
      <c r="A25" s="717">
        <v>10</v>
      </c>
      <c r="B25" s="727" t="s">
        <v>868</v>
      </c>
      <c r="C25" s="813" t="s">
        <v>948</v>
      </c>
      <c r="D25" s="813"/>
      <c r="E25" s="813"/>
    </row>
    <row r="26" spans="1:22" ht="33.75" customHeight="1" x14ac:dyDescent="0.2">
      <c r="A26" s="717">
        <v>11</v>
      </c>
      <c r="B26" s="727" t="s">
        <v>869</v>
      </c>
      <c r="C26" s="813" t="s">
        <v>949</v>
      </c>
      <c r="D26" s="813"/>
      <c r="E26" s="813"/>
    </row>
    <row r="27" spans="1:22" ht="28.5" customHeight="1" x14ac:dyDescent="0.2">
      <c r="A27" s="717">
        <v>12</v>
      </c>
      <c r="B27" s="728" t="s">
        <v>870</v>
      </c>
      <c r="C27" s="813" t="s">
        <v>950</v>
      </c>
      <c r="D27" s="813"/>
      <c r="E27" s="813"/>
    </row>
    <row r="28" spans="1:22" ht="25.5" customHeight="1" x14ac:dyDescent="0.2">
      <c r="A28" s="717">
        <v>13</v>
      </c>
      <c r="B28" s="728" t="s">
        <v>871</v>
      </c>
      <c r="C28" s="812">
        <v>42670</v>
      </c>
      <c r="D28" s="802"/>
      <c r="E28" s="802"/>
    </row>
    <row r="29" spans="1:22" ht="31.5" customHeight="1" x14ac:dyDescent="0.2">
      <c r="A29" s="717">
        <v>14</v>
      </c>
      <c r="B29" s="728" t="s">
        <v>872</v>
      </c>
      <c r="C29" s="813" t="s">
        <v>951</v>
      </c>
      <c r="D29" s="813"/>
      <c r="E29" s="813"/>
    </row>
    <row r="30" spans="1:22" ht="12.75" customHeight="1" x14ac:dyDescent="0.2">
      <c r="B30" s="714"/>
      <c r="C30" s="731"/>
      <c r="D30" s="731"/>
    </row>
    <row r="31" spans="1:22" ht="12.75" customHeight="1" x14ac:dyDescent="0.2">
      <c r="A31" s="668"/>
      <c r="B31" s="817"/>
      <c r="C31" s="817"/>
      <c r="D31" s="817"/>
    </row>
    <row r="32" spans="1:22" ht="12.75" customHeight="1" x14ac:dyDescent="0.2">
      <c r="A32" s="668"/>
      <c r="B32" s="713"/>
      <c r="C32" s="731"/>
      <c r="D32" s="731"/>
    </row>
    <row r="33" spans="2:4" ht="12.75" customHeight="1" x14ac:dyDescent="0.2">
      <c r="B33" s="814"/>
      <c r="C33" s="814"/>
      <c r="D33" s="814"/>
    </row>
    <row r="34" spans="2:4" ht="12.75" customHeight="1" x14ac:dyDescent="0.2">
      <c r="B34" s="815"/>
      <c r="C34" s="815"/>
      <c r="D34" s="815"/>
    </row>
    <row r="37" spans="2:4" ht="13.5" customHeight="1" x14ac:dyDescent="0.2"/>
    <row r="38" spans="2:4" ht="11.25" customHeight="1" x14ac:dyDescent="0.2"/>
  </sheetData>
  <mergeCells count="31">
    <mergeCell ref="B33:D33"/>
    <mergeCell ref="B34:D34"/>
    <mergeCell ref="C1:D1"/>
    <mergeCell ref="C2:D2"/>
    <mergeCell ref="C3:D3"/>
    <mergeCell ref="C4:D4"/>
    <mergeCell ref="B31:D31"/>
    <mergeCell ref="C29:E29"/>
    <mergeCell ref="C6:D6"/>
    <mergeCell ref="C7:D7"/>
    <mergeCell ref="C8:D8"/>
    <mergeCell ref="C9:D9"/>
    <mergeCell ref="A11:D11"/>
    <mergeCell ref="C26:E26"/>
    <mergeCell ref="C27:E27"/>
    <mergeCell ref="C28:E28"/>
    <mergeCell ref="A22:A23"/>
    <mergeCell ref="C22:E22"/>
    <mergeCell ref="C23:E23"/>
    <mergeCell ref="C24:E24"/>
    <mergeCell ref="C25:E25"/>
    <mergeCell ref="A12:D12"/>
    <mergeCell ref="A13:D13"/>
    <mergeCell ref="C15:E15"/>
    <mergeCell ref="C17:E17"/>
    <mergeCell ref="C18:E18"/>
    <mergeCell ref="C19:E19"/>
    <mergeCell ref="C20:E20"/>
    <mergeCell ref="C14:D14"/>
    <mergeCell ref="C16:D16"/>
    <mergeCell ref="C21:D21"/>
  </mergeCells>
  <pageMargins left="0.51181102362204722" right="0.11811023622047245" top="0.35433070866141736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72"/>
  <sheetViews>
    <sheetView view="pageBreakPreview" topLeftCell="A22" zoomScale="80" zoomScaleSheetLayoutView="8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39.625" style="1" customWidth="1"/>
    <col min="6" max="16384" width="9" style="1"/>
  </cols>
  <sheetData>
    <row r="1" spans="1:7" x14ac:dyDescent="0.25">
      <c r="E1" s="445" t="s">
        <v>312</v>
      </c>
    </row>
    <row r="2" spans="1:7" x14ac:dyDescent="0.25">
      <c r="E2" s="445" t="s">
        <v>101</v>
      </c>
    </row>
    <row r="3" spans="1:7" x14ac:dyDescent="0.25">
      <c r="E3" s="445" t="s">
        <v>116</v>
      </c>
    </row>
    <row r="4" spans="1:7" x14ac:dyDescent="0.25">
      <c r="E4" s="445"/>
    </row>
    <row r="5" spans="1:7" ht="31.5" customHeight="1" x14ac:dyDescent="0.25">
      <c r="A5" s="895" t="s">
        <v>338</v>
      </c>
      <c r="B5" s="851"/>
      <c r="C5" s="851"/>
      <c r="D5" s="851"/>
      <c r="E5" s="851"/>
      <c r="F5" s="917"/>
      <c r="G5" s="917"/>
    </row>
    <row r="6" spans="1:7" x14ac:dyDescent="0.25">
      <c r="A6" s="286"/>
      <c r="B6" s="286"/>
      <c r="C6" s="286"/>
      <c r="D6" s="286"/>
      <c r="E6" s="286"/>
      <c r="F6" s="19"/>
      <c r="G6" s="19"/>
    </row>
    <row r="7" spans="1:7" x14ac:dyDescent="0.25">
      <c r="E7" s="445" t="s">
        <v>102</v>
      </c>
    </row>
    <row r="8" spans="1:7" x14ac:dyDescent="0.25">
      <c r="E8" s="445" t="s">
        <v>498</v>
      </c>
    </row>
    <row r="9" spans="1:7" x14ac:dyDescent="0.25">
      <c r="E9" s="4"/>
    </row>
    <row r="10" spans="1:7" x14ac:dyDescent="0.25">
      <c r="E10" s="445" t="s">
        <v>706</v>
      </c>
    </row>
    <row r="11" spans="1:7" x14ac:dyDescent="0.25">
      <c r="E11" s="445" t="s">
        <v>707</v>
      </c>
    </row>
    <row r="12" spans="1:7" x14ac:dyDescent="0.25">
      <c r="E12" s="507" t="s">
        <v>106</v>
      </c>
    </row>
    <row r="13" spans="1:7" ht="16.5" thickBot="1" x14ac:dyDescent="0.3">
      <c r="A13" s="16"/>
      <c r="E13" s="4"/>
      <c r="F13" s="19"/>
      <c r="G13" s="19"/>
    </row>
    <row r="14" spans="1:7" ht="32.25" customHeight="1" x14ac:dyDescent="0.25">
      <c r="A14" s="858" t="s">
        <v>515</v>
      </c>
      <c r="B14" s="861" t="s">
        <v>516</v>
      </c>
      <c r="C14" s="907" t="s">
        <v>108</v>
      </c>
      <c r="D14" s="908"/>
      <c r="E14" s="870" t="s">
        <v>517</v>
      </c>
    </row>
    <row r="15" spans="1:7" x14ac:dyDescent="0.25">
      <c r="A15" s="859"/>
      <c r="B15" s="862"/>
      <c r="C15" s="909"/>
      <c r="D15" s="910"/>
      <c r="E15" s="871"/>
    </row>
    <row r="16" spans="1:7" ht="16.5" thickBot="1" x14ac:dyDescent="0.3">
      <c r="A16" s="860"/>
      <c r="B16" s="863"/>
      <c r="C16" s="99" t="s">
        <v>613</v>
      </c>
      <c r="D16" s="99" t="s">
        <v>626</v>
      </c>
      <c r="E16" s="872"/>
    </row>
    <row r="17" spans="1:7" x14ac:dyDescent="0.25">
      <c r="A17" s="225">
        <v>1</v>
      </c>
      <c r="B17" s="223" t="s">
        <v>526</v>
      </c>
      <c r="C17" s="86"/>
      <c r="D17" s="86"/>
      <c r="E17" s="93"/>
      <c r="F17" s="8"/>
      <c r="G17" s="8"/>
    </row>
    <row r="18" spans="1:7" ht="31.5" x14ac:dyDescent="0.25">
      <c r="A18" s="204" t="s">
        <v>502</v>
      </c>
      <c r="B18" s="5" t="s">
        <v>527</v>
      </c>
      <c r="C18" s="5"/>
      <c r="D18" s="5"/>
      <c r="E18" s="11"/>
    </row>
    <row r="19" spans="1:7" ht="31.5" x14ac:dyDescent="0.25">
      <c r="A19" s="204" t="s">
        <v>528</v>
      </c>
      <c r="B19" s="5" t="s">
        <v>551</v>
      </c>
      <c r="C19" s="5"/>
      <c r="D19" s="5"/>
      <c r="E19" s="11"/>
    </row>
    <row r="20" spans="1:7" x14ac:dyDescent="0.25">
      <c r="A20" s="204" t="s">
        <v>544</v>
      </c>
      <c r="B20" s="5" t="s">
        <v>552</v>
      </c>
      <c r="C20" s="6"/>
      <c r="D20" s="6"/>
      <c r="E20" s="11"/>
    </row>
    <row r="21" spans="1:7" ht="47.25" x14ac:dyDescent="0.25">
      <c r="A21" s="204" t="s">
        <v>548</v>
      </c>
      <c r="B21" s="5" t="s">
        <v>605</v>
      </c>
      <c r="C21" s="26"/>
      <c r="D21" s="26"/>
      <c r="E21" s="11"/>
    </row>
    <row r="22" spans="1:7" ht="31.5" x14ac:dyDescent="0.25">
      <c r="A22" s="204" t="s">
        <v>549</v>
      </c>
      <c r="B22" s="5" t="s">
        <v>606</v>
      </c>
      <c r="C22" s="26"/>
      <c r="D22" s="26"/>
      <c r="E22" s="11"/>
    </row>
    <row r="23" spans="1:7" ht="31.5" x14ac:dyDescent="0.25">
      <c r="A23" s="204" t="s">
        <v>550</v>
      </c>
      <c r="B23" s="5" t="s">
        <v>607</v>
      </c>
      <c r="C23" s="5"/>
      <c r="D23" s="5"/>
      <c r="E23" s="11"/>
    </row>
    <row r="24" spans="1:7" x14ac:dyDescent="0.25">
      <c r="A24" s="204" t="s">
        <v>141</v>
      </c>
      <c r="B24" s="5" t="s">
        <v>125</v>
      </c>
      <c r="C24" s="5"/>
      <c r="D24" s="5"/>
      <c r="E24" s="11"/>
    </row>
    <row r="25" spans="1:7" x14ac:dyDescent="0.25">
      <c r="A25" s="204" t="s">
        <v>503</v>
      </c>
      <c r="B25" s="5" t="s">
        <v>529</v>
      </c>
      <c r="C25" s="5"/>
      <c r="D25" s="5"/>
      <c r="E25" s="11"/>
    </row>
    <row r="26" spans="1:7" x14ac:dyDescent="0.25">
      <c r="A26" s="204" t="s">
        <v>126</v>
      </c>
      <c r="B26" s="5" t="s">
        <v>129</v>
      </c>
      <c r="C26" s="5"/>
      <c r="D26" s="5"/>
      <c r="E26" s="11"/>
    </row>
    <row r="27" spans="1:7" x14ac:dyDescent="0.25">
      <c r="A27" s="204" t="s">
        <v>127</v>
      </c>
      <c r="B27" s="5" t="s">
        <v>130</v>
      </c>
      <c r="C27" s="5"/>
      <c r="D27" s="5"/>
      <c r="E27" s="11"/>
    </row>
    <row r="28" spans="1:7" ht="31.5" x14ac:dyDescent="0.25">
      <c r="A28" s="204" t="s">
        <v>128</v>
      </c>
      <c r="B28" s="5" t="s">
        <v>131</v>
      </c>
      <c r="C28" s="5"/>
      <c r="D28" s="5"/>
      <c r="E28" s="11"/>
    </row>
    <row r="29" spans="1:7" x14ac:dyDescent="0.25">
      <c r="A29" s="204" t="s">
        <v>514</v>
      </c>
      <c r="B29" s="5" t="s">
        <v>530</v>
      </c>
      <c r="C29" s="5"/>
      <c r="D29" s="5"/>
      <c r="E29" s="11"/>
    </row>
    <row r="30" spans="1:7" x14ac:dyDescent="0.25">
      <c r="A30" s="204" t="s">
        <v>531</v>
      </c>
      <c r="B30" s="5" t="s">
        <v>532</v>
      </c>
      <c r="C30" s="5"/>
      <c r="D30" s="5"/>
      <c r="E30" s="11"/>
    </row>
    <row r="31" spans="1:7" x14ac:dyDescent="0.25">
      <c r="A31" s="204" t="s">
        <v>533</v>
      </c>
      <c r="B31" s="5" t="s">
        <v>608</v>
      </c>
      <c r="C31" s="5"/>
      <c r="D31" s="5"/>
      <c r="E31" s="11"/>
    </row>
    <row r="32" spans="1:7" ht="32.25" thickBot="1" x14ac:dyDescent="0.3">
      <c r="A32" s="209" t="s">
        <v>20</v>
      </c>
      <c r="B32" s="210" t="s">
        <v>137</v>
      </c>
      <c r="C32" s="210"/>
      <c r="D32" s="210"/>
      <c r="E32" s="34"/>
    </row>
    <row r="33" spans="1:5" x14ac:dyDescent="0.25">
      <c r="A33" s="222" t="s">
        <v>504</v>
      </c>
      <c r="B33" s="223" t="s">
        <v>609</v>
      </c>
      <c r="C33" s="223"/>
      <c r="D33" s="223"/>
      <c r="E33" s="224"/>
    </row>
    <row r="34" spans="1:5" x14ac:dyDescent="0.25">
      <c r="A34" s="204" t="s">
        <v>505</v>
      </c>
      <c r="B34" s="5" t="s">
        <v>614</v>
      </c>
      <c r="C34" s="5"/>
      <c r="D34" s="5"/>
      <c r="E34" s="11"/>
    </row>
    <row r="35" spans="1:5" x14ac:dyDescent="0.25">
      <c r="A35" s="204" t="s">
        <v>506</v>
      </c>
      <c r="B35" s="5" t="s">
        <v>610</v>
      </c>
      <c r="C35" s="5"/>
      <c r="D35" s="5"/>
      <c r="E35" s="11"/>
    </row>
    <row r="36" spans="1:5" ht="21.75" customHeight="1" x14ac:dyDescent="0.25">
      <c r="A36" s="208" t="s">
        <v>507</v>
      </c>
      <c r="B36" s="5" t="s">
        <v>611</v>
      </c>
      <c r="C36" s="10"/>
      <c r="D36" s="10"/>
      <c r="E36" s="201"/>
    </row>
    <row r="37" spans="1:5" x14ac:dyDescent="0.25">
      <c r="A37" s="208" t="s">
        <v>508</v>
      </c>
      <c r="B37" s="5" t="s">
        <v>534</v>
      </c>
      <c r="C37" s="10"/>
      <c r="D37" s="10"/>
      <c r="E37" s="201"/>
    </row>
    <row r="38" spans="1:5" x14ac:dyDescent="0.25">
      <c r="A38" s="204" t="s">
        <v>554</v>
      </c>
      <c r="B38" s="5" t="s">
        <v>547</v>
      </c>
      <c r="C38" s="10"/>
      <c r="D38" s="10"/>
      <c r="E38" s="201"/>
    </row>
    <row r="39" spans="1:5" x14ac:dyDescent="0.25">
      <c r="A39" s="204" t="s">
        <v>604</v>
      </c>
      <c r="B39" s="5" t="s">
        <v>133</v>
      </c>
      <c r="C39" s="10"/>
      <c r="D39" s="10"/>
      <c r="E39" s="201"/>
    </row>
    <row r="40" spans="1:5" ht="16.5" thickBot="1" x14ac:dyDescent="0.3">
      <c r="A40" s="209" t="s">
        <v>132</v>
      </c>
      <c r="B40" s="210" t="s">
        <v>535</v>
      </c>
      <c r="C40" s="33"/>
      <c r="D40" s="33"/>
      <c r="E40" s="203"/>
    </row>
    <row r="41" spans="1:5" ht="31.5" x14ac:dyDescent="0.25">
      <c r="A41" s="217"/>
      <c r="B41" s="218" t="s">
        <v>525</v>
      </c>
      <c r="C41" s="219"/>
      <c r="D41" s="219"/>
      <c r="E41" s="221"/>
    </row>
    <row r="42" spans="1:5" x14ac:dyDescent="0.25">
      <c r="A42" s="9"/>
      <c r="B42" s="5" t="s">
        <v>120</v>
      </c>
      <c r="C42" s="10"/>
      <c r="D42" s="10"/>
      <c r="E42" s="201"/>
    </row>
    <row r="43" spans="1:5" x14ac:dyDescent="0.25">
      <c r="A43" s="9"/>
      <c r="B43" s="198" t="s">
        <v>121</v>
      </c>
      <c r="C43" s="10"/>
      <c r="D43" s="10"/>
      <c r="E43" s="201"/>
    </row>
    <row r="44" spans="1:5" ht="16.5" thickBot="1" x14ac:dyDescent="0.3">
      <c r="A44" s="114"/>
      <c r="B44" s="199" t="s">
        <v>122</v>
      </c>
      <c r="C44" s="33"/>
      <c r="D44" s="33"/>
      <c r="E44" s="203"/>
    </row>
    <row r="45" spans="1:5" x14ac:dyDescent="0.25">
      <c r="A45" s="14"/>
      <c r="B45" s="207"/>
      <c r="C45" s="36"/>
      <c r="D45" s="36"/>
      <c r="E45" s="13"/>
    </row>
    <row r="46" spans="1:5" x14ac:dyDescent="0.25">
      <c r="A46" s="14" t="s">
        <v>612</v>
      </c>
      <c r="C46" s="28"/>
      <c r="D46" s="28"/>
    </row>
    <row r="47" spans="1:5" x14ac:dyDescent="0.25">
      <c r="A47" s="14" t="s">
        <v>627</v>
      </c>
      <c r="C47" s="28"/>
      <c r="D47" s="28"/>
    </row>
    <row r="48" spans="1:5" x14ac:dyDescent="0.25">
      <c r="A48" s="14"/>
      <c r="C48" s="28"/>
      <c r="D48" s="28"/>
    </row>
    <row r="49" spans="1:7" x14ac:dyDescent="0.25">
      <c r="A49" s="36"/>
      <c r="B49" s="101"/>
      <c r="C49" s="28"/>
      <c r="D49" s="28"/>
      <c r="E49" s="36"/>
      <c r="F49" s="13"/>
      <c r="G49" s="13"/>
    </row>
    <row r="50" spans="1:7" x14ac:dyDescent="0.25">
      <c r="C50" s="28"/>
      <c r="D50" s="28"/>
    </row>
    <row r="51" spans="1:7" x14ac:dyDescent="0.25">
      <c r="C51" s="28"/>
      <c r="D51" s="28"/>
    </row>
    <row r="52" spans="1:7" x14ac:dyDescent="0.25">
      <c r="C52" s="28"/>
      <c r="D52" s="28"/>
    </row>
    <row r="53" spans="1:7" x14ac:dyDescent="0.25">
      <c r="C53" s="28"/>
      <c r="D53" s="28"/>
    </row>
    <row r="54" spans="1:7" x14ac:dyDescent="0.25">
      <c r="C54" s="28"/>
      <c r="D54" s="28"/>
    </row>
    <row r="55" spans="1:7" x14ac:dyDescent="0.25">
      <c r="C55" s="28"/>
      <c r="D55" s="28"/>
    </row>
    <row r="56" spans="1:7" x14ac:dyDescent="0.25">
      <c r="C56" s="28"/>
      <c r="D56" s="28"/>
    </row>
    <row r="57" spans="1:7" x14ac:dyDescent="0.25">
      <c r="C57" s="28"/>
      <c r="D57" s="28"/>
    </row>
    <row r="58" spans="1:7" x14ac:dyDescent="0.25">
      <c r="C58" s="28"/>
      <c r="D58" s="28"/>
    </row>
    <row r="59" spans="1:7" x14ac:dyDescent="0.25">
      <c r="C59" s="28"/>
      <c r="D59" s="28"/>
    </row>
    <row r="60" spans="1:7" x14ac:dyDescent="0.25">
      <c r="C60" s="28"/>
      <c r="D60" s="28"/>
    </row>
    <row r="61" spans="1:7" x14ac:dyDescent="0.25">
      <c r="C61" s="28"/>
      <c r="D61" s="28"/>
    </row>
    <row r="62" spans="1:7" x14ac:dyDescent="0.25">
      <c r="C62" s="28"/>
      <c r="D62" s="28"/>
    </row>
    <row r="63" spans="1:7" x14ac:dyDescent="0.25">
      <c r="C63" s="87"/>
      <c r="D63" s="87"/>
    </row>
    <row r="67" spans="3:4" x14ac:dyDescent="0.25">
      <c r="C67" s="28"/>
      <c r="D67" s="28"/>
    </row>
    <row r="68" spans="3:4" x14ac:dyDescent="0.25">
      <c r="C68" s="28"/>
      <c r="D68" s="28"/>
    </row>
    <row r="71" spans="3:4" x14ac:dyDescent="0.25">
      <c r="C71" s="24"/>
    </row>
    <row r="72" spans="3:4" x14ac:dyDescent="0.25">
      <c r="C72" s="16"/>
    </row>
  </sheetData>
  <mergeCells count="6">
    <mergeCell ref="F5:G5"/>
    <mergeCell ref="A14:A16"/>
    <mergeCell ref="B14:B16"/>
    <mergeCell ref="E14:E16"/>
    <mergeCell ref="C14:D15"/>
    <mergeCell ref="A5:E5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7"/>
  <sheetViews>
    <sheetView zoomScale="60" zoomScaleNormal="60" workbookViewId="0">
      <selection activeCell="H13" sqref="H13:K13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6" width="21.25" style="1" customWidth="1"/>
    <col min="7" max="8" width="8" style="1" customWidth="1"/>
    <col min="9" max="9" width="8.875" style="1" customWidth="1"/>
    <col min="10" max="10" width="10.25" style="1" customWidth="1"/>
    <col min="11" max="16384" width="9" style="1"/>
  </cols>
  <sheetData>
    <row r="1" spans="1:6" x14ac:dyDescent="0.25">
      <c r="F1" s="445" t="s">
        <v>313</v>
      </c>
    </row>
    <row r="2" spans="1:6" x14ac:dyDescent="0.25">
      <c r="F2" s="445" t="s">
        <v>101</v>
      </c>
    </row>
    <row r="3" spans="1:6" x14ac:dyDescent="0.25">
      <c r="F3" s="445" t="s">
        <v>116</v>
      </c>
    </row>
    <row r="4" spans="1:6" x14ac:dyDescent="0.25">
      <c r="F4" s="4"/>
    </row>
    <row r="5" spans="1:6" ht="32.25" customHeight="1" x14ac:dyDescent="0.25">
      <c r="A5" s="895" t="s">
        <v>339</v>
      </c>
      <c r="B5" s="851"/>
      <c r="C5" s="851"/>
      <c r="D5" s="851"/>
      <c r="E5" s="851"/>
      <c r="F5" s="851"/>
    </row>
    <row r="6" spans="1:6" x14ac:dyDescent="0.25">
      <c r="A6" s="286"/>
      <c r="B6" s="286"/>
      <c r="C6" s="286"/>
      <c r="D6" s="286"/>
      <c r="E6" s="286"/>
      <c r="F6" s="286"/>
    </row>
    <row r="7" spans="1:6" x14ac:dyDescent="0.25">
      <c r="F7" s="445" t="s">
        <v>102</v>
      </c>
    </row>
    <row r="8" spans="1:6" x14ac:dyDescent="0.25">
      <c r="F8" s="445" t="s">
        <v>498</v>
      </c>
    </row>
    <row r="9" spans="1:6" x14ac:dyDescent="0.25">
      <c r="F9" s="4"/>
    </row>
    <row r="10" spans="1:6" x14ac:dyDescent="0.25">
      <c r="F10" s="445" t="s">
        <v>706</v>
      </c>
    </row>
    <row r="11" spans="1:6" x14ac:dyDescent="0.25">
      <c r="F11" s="445" t="s">
        <v>707</v>
      </c>
    </row>
    <row r="12" spans="1:6" x14ac:dyDescent="0.25">
      <c r="F12" s="507" t="s">
        <v>106</v>
      </c>
    </row>
    <row r="13" spans="1:6" ht="16.5" thickBot="1" x14ac:dyDescent="0.3"/>
    <row r="14" spans="1:6" ht="15.75" customHeight="1" x14ac:dyDescent="0.25">
      <c r="A14" s="924" t="s">
        <v>500</v>
      </c>
      <c r="B14" s="921" t="s">
        <v>555</v>
      </c>
      <c r="C14" s="918" t="s">
        <v>545</v>
      </c>
      <c r="D14" s="920"/>
      <c r="E14" s="918" t="s">
        <v>615</v>
      </c>
      <c r="F14" s="919"/>
    </row>
    <row r="15" spans="1:6" ht="15.75" customHeight="1" x14ac:dyDescent="0.25">
      <c r="A15" s="925"/>
      <c r="B15" s="922"/>
      <c r="C15" s="15" t="s">
        <v>613</v>
      </c>
      <c r="D15" s="15" t="s">
        <v>524</v>
      </c>
      <c r="E15" s="15" t="s">
        <v>613</v>
      </c>
      <c r="F15" s="293" t="s">
        <v>524</v>
      </c>
    </row>
    <row r="16" spans="1:6" ht="15.75" customHeight="1" x14ac:dyDescent="0.25">
      <c r="A16" s="926"/>
      <c r="B16" s="923"/>
      <c r="C16" s="15" t="s">
        <v>556</v>
      </c>
      <c r="D16" s="15" t="s">
        <v>556</v>
      </c>
      <c r="E16" s="15" t="s">
        <v>556</v>
      </c>
      <c r="F16" s="293" t="s">
        <v>556</v>
      </c>
    </row>
    <row r="17" spans="1:10" x14ac:dyDescent="0.25">
      <c r="A17" s="299">
        <v>1</v>
      </c>
      <c r="B17" s="298">
        <v>2</v>
      </c>
      <c r="C17" s="300">
        <v>3</v>
      </c>
      <c r="D17" s="300">
        <v>4</v>
      </c>
      <c r="E17" s="300">
        <v>5</v>
      </c>
      <c r="F17" s="301">
        <v>6</v>
      </c>
    </row>
    <row r="18" spans="1:10" ht="16.5" thickBot="1" x14ac:dyDescent="0.3">
      <c r="A18" s="105"/>
      <c r="B18" s="35"/>
      <c r="C18" s="302"/>
      <c r="D18" s="302"/>
      <c r="E18" s="302"/>
      <c r="F18" s="303"/>
    </row>
    <row r="19" spans="1:10" x14ac:dyDescent="0.25">
      <c r="A19" s="29"/>
      <c r="B19" s="102"/>
      <c r="C19" s="102"/>
      <c r="D19" s="102"/>
      <c r="E19" s="102"/>
      <c r="F19" s="102"/>
      <c r="G19" s="102"/>
      <c r="H19" s="102"/>
      <c r="I19" s="102"/>
      <c r="J19" s="13"/>
    </row>
    <row r="20" spans="1:10" x14ac:dyDescent="0.25">
      <c r="B20" s="1" t="s">
        <v>612</v>
      </c>
    </row>
    <row r="22" spans="1:10" x14ac:dyDescent="0.25">
      <c r="E22" s="13"/>
    </row>
    <row r="23" spans="1:10" x14ac:dyDescent="0.25">
      <c r="E23" s="13"/>
    </row>
    <row r="24" spans="1:10" x14ac:dyDescent="0.25">
      <c r="E24" s="13"/>
    </row>
    <row r="25" spans="1:10" x14ac:dyDescent="0.25">
      <c r="A25" s="20"/>
    </row>
    <row r="27" spans="1:10" x14ac:dyDescent="0.25">
      <c r="A27" s="17"/>
    </row>
  </sheetData>
  <mergeCells count="5">
    <mergeCell ref="A5:F5"/>
    <mergeCell ref="E14:F14"/>
    <mergeCell ref="C14:D14"/>
    <mergeCell ref="B14:B16"/>
    <mergeCell ref="A14:A1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1"/>
  <sheetViews>
    <sheetView topLeftCell="A16" zoomScale="60" zoomScaleNormal="60" workbookViewId="0">
      <selection activeCell="D13" sqref="D13:M1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5" width="10.875" style="1" customWidth="1"/>
    <col min="6" max="6" width="6.125" style="1" bestFit="1" customWidth="1"/>
    <col min="7" max="7" width="6.375" style="1" bestFit="1" customWidth="1"/>
    <col min="8" max="8" width="6.125" style="1" bestFit="1" customWidth="1"/>
    <col min="9" max="9" width="6.375" style="1" bestFit="1" customWidth="1"/>
    <col min="10" max="10" width="6.125" style="1" bestFit="1" customWidth="1"/>
    <col min="11" max="11" width="6.375" style="1" bestFit="1" customWidth="1"/>
    <col min="12" max="12" width="6.125" style="1" bestFit="1" customWidth="1"/>
    <col min="13" max="13" width="6.375" style="1" bestFit="1" customWidth="1"/>
    <col min="14" max="14" width="9.875" style="205" customWidth="1"/>
    <col min="15" max="15" width="13.25" style="205" bestFit="1" customWidth="1"/>
    <col min="16" max="16" width="9.875" style="205" customWidth="1"/>
    <col min="17" max="17" width="13.25" style="205" customWidth="1"/>
    <col min="18" max="18" width="14.375" style="1" customWidth="1"/>
    <col min="19" max="19" width="12.25" style="1" customWidth="1"/>
    <col min="20" max="20" width="6.25" style="1" customWidth="1"/>
    <col min="21" max="22" width="14.375" style="1" customWidth="1"/>
    <col min="23" max="23" width="37.5" style="1" customWidth="1"/>
    <col min="24" max="16384" width="9" style="1"/>
  </cols>
  <sheetData>
    <row r="1" spans="1:23" x14ac:dyDescent="0.25">
      <c r="W1" s="445" t="s">
        <v>336</v>
      </c>
    </row>
    <row r="2" spans="1:23" x14ac:dyDescent="0.25">
      <c r="W2" s="445" t="s">
        <v>101</v>
      </c>
    </row>
    <row r="3" spans="1:23" x14ac:dyDescent="0.25">
      <c r="W3" s="445" t="s">
        <v>116</v>
      </c>
    </row>
    <row r="4" spans="1:23" x14ac:dyDescent="0.25">
      <c r="W4" s="4"/>
    </row>
    <row r="5" spans="1:23" ht="30.75" customHeight="1" x14ac:dyDescent="0.25">
      <c r="A5" s="895" t="s">
        <v>340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</row>
    <row r="6" spans="1:23" x14ac:dyDescent="0.25">
      <c r="W6" s="445" t="s">
        <v>102</v>
      </c>
    </row>
    <row r="7" spans="1:23" x14ac:dyDescent="0.25">
      <c r="W7" s="445" t="s">
        <v>498</v>
      </c>
    </row>
    <row r="8" spans="1:23" x14ac:dyDescent="0.25">
      <c r="W8" s="4"/>
    </row>
    <row r="9" spans="1:23" x14ac:dyDescent="0.25">
      <c r="W9" s="445" t="s">
        <v>706</v>
      </c>
    </row>
    <row r="10" spans="1:23" x14ac:dyDescent="0.25">
      <c r="A10" s="16"/>
      <c r="W10" s="445" t="s">
        <v>707</v>
      </c>
    </row>
    <row r="11" spans="1:23" x14ac:dyDescent="0.25">
      <c r="A11" s="16"/>
      <c r="W11" s="507" t="s">
        <v>106</v>
      </c>
    </row>
    <row r="12" spans="1:23" ht="16.5" thickBot="1" x14ac:dyDescent="0.3"/>
    <row r="13" spans="1:23" ht="126" customHeight="1" x14ac:dyDescent="0.25">
      <c r="A13" s="858" t="s">
        <v>515</v>
      </c>
      <c r="B13" s="861" t="s">
        <v>538</v>
      </c>
      <c r="C13" s="861" t="s">
        <v>282</v>
      </c>
      <c r="D13" s="861" t="s">
        <v>108</v>
      </c>
      <c r="E13" s="861"/>
      <c r="F13" s="861"/>
      <c r="G13" s="861"/>
      <c r="H13" s="861"/>
      <c r="I13" s="861"/>
      <c r="J13" s="861"/>
      <c r="K13" s="861"/>
      <c r="L13" s="861"/>
      <c r="M13" s="861"/>
      <c r="N13" s="861" t="s">
        <v>139</v>
      </c>
      <c r="O13" s="861"/>
      <c r="P13" s="907" t="s">
        <v>140</v>
      </c>
      <c r="Q13" s="908"/>
      <c r="R13" s="861" t="s">
        <v>283</v>
      </c>
      <c r="S13" s="861" t="s">
        <v>625</v>
      </c>
      <c r="T13" s="861"/>
      <c r="U13" s="861"/>
      <c r="V13" s="861"/>
      <c r="W13" s="870" t="s">
        <v>517</v>
      </c>
    </row>
    <row r="14" spans="1:23" ht="31.5" customHeight="1" x14ac:dyDescent="0.25">
      <c r="A14" s="859"/>
      <c r="B14" s="862"/>
      <c r="C14" s="862"/>
      <c r="D14" s="862" t="s">
        <v>518</v>
      </c>
      <c r="E14" s="862"/>
      <c r="F14" s="862" t="s">
        <v>519</v>
      </c>
      <c r="G14" s="862"/>
      <c r="H14" s="862" t="s">
        <v>520</v>
      </c>
      <c r="I14" s="862"/>
      <c r="J14" s="862" t="s">
        <v>521</v>
      </c>
      <c r="K14" s="862"/>
      <c r="L14" s="862" t="s">
        <v>522</v>
      </c>
      <c r="M14" s="862"/>
      <c r="N14" s="862"/>
      <c r="O14" s="862"/>
      <c r="P14" s="909"/>
      <c r="Q14" s="910"/>
      <c r="R14" s="862"/>
      <c r="S14" s="862" t="s">
        <v>561</v>
      </c>
      <c r="T14" s="862" t="s">
        <v>619</v>
      </c>
      <c r="U14" s="862" t="s">
        <v>617</v>
      </c>
      <c r="V14" s="862"/>
      <c r="W14" s="927"/>
    </row>
    <row r="15" spans="1:23" ht="81.75" customHeight="1" x14ac:dyDescent="0.25">
      <c r="A15" s="859"/>
      <c r="B15" s="862"/>
      <c r="C15" s="862"/>
      <c r="D15" s="15" t="s">
        <v>633</v>
      </c>
      <c r="E15" s="15" t="s">
        <v>634</v>
      </c>
      <c r="F15" s="15" t="s">
        <v>523</v>
      </c>
      <c r="G15" s="15" t="s">
        <v>524</v>
      </c>
      <c r="H15" s="15" t="s">
        <v>523</v>
      </c>
      <c r="I15" s="15" t="s">
        <v>524</v>
      </c>
      <c r="J15" s="15" t="s">
        <v>523</v>
      </c>
      <c r="K15" s="15" t="s">
        <v>524</v>
      </c>
      <c r="L15" s="15" t="s">
        <v>523</v>
      </c>
      <c r="M15" s="15" t="s">
        <v>524</v>
      </c>
      <c r="N15" s="15" t="s">
        <v>518</v>
      </c>
      <c r="O15" s="15" t="s">
        <v>136</v>
      </c>
      <c r="P15" s="15" t="s">
        <v>518</v>
      </c>
      <c r="Q15" s="15" t="s">
        <v>138</v>
      </c>
      <c r="R15" s="862"/>
      <c r="S15" s="862"/>
      <c r="T15" s="862"/>
      <c r="U15" s="15" t="s">
        <v>616</v>
      </c>
      <c r="V15" s="15" t="s">
        <v>618</v>
      </c>
      <c r="W15" s="927"/>
    </row>
    <row r="16" spans="1:23" x14ac:dyDescent="0.25">
      <c r="A16" s="27"/>
      <c r="B16" s="26" t="s">
        <v>539</v>
      </c>
      <c r="C16" s="26"/>
      <c r="D16" s="26"/>
      <c r="E16" s="6"/>
      <c r="F16" s="26"/>
      <c r="G16" s="26"/>
      <c r="H16" s="6"/>
      <c r="I16" s="6"/>
      <c r="J16" s="26"/>
      <c r="K16" s="2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1:23" ht="31.5" x14ac:dyDescent="0.25">
      <c r="A17" s="27" t="s">
        <v>501</v>
      </c>
      <c r="B17" s="26" t="s">
        <v>624</v>
      </c>
      <c r="C17" s="26"/>
      <c r="D17" s="26"/>
      <c r="E17" s="26"/>
      <c r="F17" s="26"/>
      <c r="G17" s="26"/>
      <c r="H17" s="26"/>
      <c r="I17" s="26"/>
      <c r="J17" s="26"/>
      <c r="K17" s="2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31.5" x14ac:dyDescent="0.25">
      <c r="A18" s="113" t="s">
        <v>502</v>
      </c>
      <c r="B18" s="26" t="s">
        <v>621</v>
      </c>
      <c r="C18" s="26"/>
      <c r="D18" s="26"/>
      <c r="E18" s="26"/>
      <c r="F18" s="26"/>
      <c r="G18" s="26"/>
      <c r="H18" s="26"/>
      <c r="I18" s="26"/>
      <c r="J18" s="26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x14ac:dyDescent="0.25">
      <c r="A19" s="18">
        <v>1</v>
      </c>
      <c r="B19" s="5" t="s">
        <v>540</v>
      </c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x14ac:dyDescent="0.25">
      <c r="A20" s="18">
        <v>2</v>
      </c>
      <c r="B20" s="5" t="s">
        <v>542</v>
      </c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</row>
    <row r="21" spans="1:23" x14ac:dyDescent="0.25">
      <c r="A21" s="18" t="s">
        <v>541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</row>
    <row r="22" spans="1:23" ht="31.5" x14ac:dyDescent="0.25">
      <c r="A22" s="27" t="s">
        <v>503</v>
      </c>
      <c r="B22" s="26" t="s">
        <v>73</v>
      </c>
      <c r="C22" s="26"/>
      <c r="D22" s="5"/>
      <c r="E22" s="5"/>
      <c r="F22" s="5"/>
      <c r="G22" s="5"/>
      <c r="H22" s="5"/>
      <c r="I22" s="5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7"/>
    </row>
    <row r="23" spans="1:23" x14ac:dyDescent="0.25">
      <c r="A23" s="18">
        <v>1</v>
      </c>
      <c r="B23" s="5" t="s">
        <v>540</v>
      </c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7"/>
    </row>
    <row r="24" spans="1:23" x14ac:dyDescent="0.25">
      <c r="A24" s="18">
        <v>2</v>
      </c>
      <c r="B24" s="5" t="s">
        <v>542</v>
      </c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7"/>
    </row>
    <row r="25" spans="1:23" x14ac:dyDescent="0.25">
      <c r="A25" s="18" t="s">
        <v>541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</row>
    <row r="26" spans="1:23" ht="31.5" x14ac:dyDescent="0.25">
      <c r="A26" s="27" t="s">
        <v>514</v>
      </c>
      <c r="B26" s="26" t="s">
        <v>622</v>
      </c>
      <c r="C26" s="26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7"/>
    </row>
    <row r="27" spans="1:23" x14ac:dyDescent="0.25">
      <c r="A27" s="18">
        <v>1</v>
      </c>
      <c r="B27" s="5" t="s">
        <v>540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1:23" x14ac:dyDescent="0.25">
      <c r="A28" s="18">
        <v>2</v>
      </c>
      <c r="B28" s="5" t="s">
        <v>542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/>
    </row>
    <row r="29" spans="1:23" x14ac:dyDescent="0.25">
      <c r="A29" s="18" t="s">
        <v>541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7"/>
    </row>
    <row r="30" spans="1:23" ht="47.25" x14ac:dyDescent="0.25">
      <c r="A30" s="27" t="s">
        <v>531</v>
      </c>
      <c r="B30" s="26" t="s">
        <v>623</v>
      </c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7"/>
    </row>
    <row r="31" spans="1:23" x14ac:dyDescent="0.25">
      <c r="A31" s="18">
        <v>1</v>
      </c>
      <c r="B31" s="5" t="s">
        <v>540</v>
      </c>
      <c r="C31" s="5"/>
      <c r="D31" s="5"/>
      <c r="E31" s="5"/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</row>
    <row r="32" spans="1:23" x14ac:dyDescent="0.25">
      <c r="A32" s="18">
        <v>2</v>
      </c>
      <c r="B32" s="5" t="s">
        <v>542</v>
      </c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</row>
    <row r="33" spans="1:23" x14ac:dyDescent="0.25">
      <c r="A33" s="18" t="s">
        <v>541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/>
    </row>
    <row r="34" spans="1:23" x14ac:dyDescent="0.25">
      <c r="A34" s="27" t="s">
        <v>504</v>
      </c>
      <c r="B34" s="26" t="s">
        <v>553</v>
      </c>
      <c r="C34" s="26"/>
      <c r="D34" s="26"/>
      <c r="E34" s="26"/>
      <c r="F34" s="26"/>
      <c r="G34" s="26"/>
      <c r="H34" s="26"/>
      <c r="I34" s="26"/>
      <c r="J34" s="26"/>
      <c r="K34" s="2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7"/>
    </row>
    <row r="35" spans="1:23" ht="31.5" x14ac:dyDescent="0.25">
      <c r="A35" s="113" t="s">
        <v>505</v>
      </c>
      <c r="B35" s="26" t="s">
        <v>621</v>
      </c>
      <c r="C35" s="26"/>
      <c r="D35" s="26"/>
      <c r="E35" s="26"/>
      <c r="F35" s="26"/>
      <c r="G35" s="26"/>
      <c r="H35" s="26"/>
      <c r="I35" s="26"/>
      <c r="J35" s="26"/>
      <c r="K35" s="2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7"/>
    </row>
    <row r="36" spans="1:23" x14ac:dyDescent="0.25">
      <c r="A36" s="18">
        <v>1</v>
      </c>
      <c r="B36" s="5" t="s">
        <v>540</v>
      </c>
      <c r="C36" s="26"/>
      <c r="D36" s="26"/>
      <c r="E36" s="26"/>
      <c r="F36" s="26"/>
      <c r="G36" s="26"/>
      <c r="H36" s="26"/>
      <c r="I36" s="26"/>
      <c r="J36" s="26"/>
      <c r="K36" s="2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1:23" x14ac:dyDescent="0.25">
      <c r="A37" s="18">
        <v>2</v>
      </c>
      <c r="B37" s="5" t="s">
        <v>542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7"/>
    </row>
    <row r="38" spans="1:23" x14ac:dyDescent="0.25">
      <c r="A38" s="18" t="s">
        <v>541</v>
      </c>
      <c r="B38" s="5"/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1:23" x14ac:dyDescent="0.25">
      <c r="A39" s="113" t="s">
        <v>506</v>
      </c>
      <c r="B39" s="206" t="s">
        <v>107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7"/>
    </row>
    <row r="40" spans="1:23" x14ac:dyDescent="0.25">
      <c r="A40" s="18">
        <v>1</v>
      </c>
      <c r="B40" s="5" t="s">
        <v>540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1:23" x14ac:dyDescent="0.25">
      <c r="A41" s="18"/>
      <c r="B41" s="5" t="s">
        <v>632</v>
      </c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/>
    </row>
    <row r="42" spans="1:23" x14ac:dyDescent="0.25">
      <c r="A42" s="18">
        <v>2</v>
      </c>
      <c r="B42" s="5" t="s">
        <v>542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1:23" x14ac:dyDescent="0.25">
      <c r="A43" s="18"/>
      <c r="B43" s="5" t="s">
        <v>632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7"/>
    </row>
    <row r="44" spans="1:23" x14ac:dyDescent="0.25">
      <c r="A44" s="18" t="s">
        <v>541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1:23" ht="15.75" customHeight="1" x14ac:dyDescent="0.25">
      <c r="A45" s="911" t="s">
        <v>599</v>
      </c>
      <c r="B45" s="912"/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7"/>
    </row>
    <row r="46" spans="1:23" ht="31.5" x14ac:dyDescent="0.25">
      <c r="A46" s="27"/>
      <c r="B46" s="26" t="s">
        <v>620</v>
      </c>
      <c r="C46" s="26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1:23" x14ac:dyDescent="0.25">
      <c r="A47" s="18">
        <v>1</v>
      </c>
      <c r="B47" s="5" t="s">
        <v>540</v>
      </c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/>
    </row>
    <row r="48" spans="1:23" x14ac:dyDescent="0.25">
      <c r="A48" s="18">
        <v>2</v>
      </c>
      <c r="B48" s="5" t="s">
        <v>542</v>
      </c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1:23" ht="16.5" thickBot="1" x14ac:dyDescent="0.3">
      <c r="A49" s="89" t="s">
        <v>541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</row>
    <row r="50" spans="1:23" x14ac:dyDescent="0.25">
      <c r="A50" s="87"/>
      <c r="B50" s="8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x14ac:dyDescent="0.25">
      <c r="A51" s="87"/>
      <c r="B51" s="88" t="s">
        <v>109</v>
      </c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</row>
    <row r="52" spans="1:23" ht="15.75" customHeight="1" x14ac:dyDescent="0.25">
      <c r="A52" s="87"/>
      <c r="B52" s="878" t="s">
        <v>110</v>
      </c>
      <c r="C52" s="878"/>
      <c r="D52" s="878"/>
      <c r="E52" s="878"/>
      <c r="F52" s="878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</row>
    <row r="53" spans="1:23" x14ac:dyDescent="0.25">
      <c r="A53" s="28"/>
      <c r="B53" s="1" t="s">
        <v>111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x14ac:dyDescent="0.25">
      <c r="A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5.75" customHeight="1" x14ac:dyDescent="0.25">
      <c r="A55" s="28"/>
      <c r="B55" s="875" t="s">
        <v>112</v>
      </c>
      <c r="C55" s="875"/>
      <c r="D55" s="875"/>
      <c r="E55" s="875"/>
      <c r="F55" s="875"/>
      <c r="G55" s="875"/>
      <c r="H55" s="875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x14ac:dyDescent="0.25">
      <c r="A56" s="28"/>
      <c r="B56" s="1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x14ac:dyDescent="0.25">
      <c r="A58" s="14"/>
    </row>
    <row r="59" spans="1:23" x14ac:dyDescent="0.25">
      <c r="A59" s="20"/>
      <c r="C59" s="21"/>
      <c r="G59" s="22"/>
      <c r="H59" s="22"/>
      <c r="I59" s="22"/>
    </row>
    <row r="60" spans="1:23" x14ac:dyDescent="0.25">
      <c r="D60" s="24"/>
      <c r="G60" s="25"/>
      <c r="I60" s="23"/>
      <c r="J60" s="23"/>
      <c r="K60" s="23"/>
      <c r="M60" s="31"/>
      <c r="N60" s="216"/>
      <c r="O60" s="216"/>
      <c r="P60" s="216"/>
      <c r="Q60" s="216"/>
      <c r="R60" s="31"/>
      <c r="S60" s="31"/>
      <c r="T60" s="31"/>
      <c r="U60" s="31"/>
      <c r="V60" s="31"/>
      <c r="W60" s="31"/>
    </row>
    <row r="61" spans="1:23" x14ac:dyDescent="0.25">
      <c r="A61" s="17"/>
      <c r="D61" s="16"/>
      <c r="I61" s="16"/>
    </row>
  </sheetData>
  <mergeCells count="21">
    <mergeCell ref="B55:H55"/>
    <mergeCell ref="D14:E14"/>
    <mergeCell ref="F14:G14"/>
    <mergeCell ref="H14:I14"/>
    <mergeCell ref="B52:F52"/>
    <mergeCell ref="W13:W15"/>
    <mergeCell ref="A45:B45"/>
    <mergeCell ref="J14:K14"/>
    <mergeCell ref="N13:O14"/>
    <mergeCell ref="A5:W5"/>
    <mergeCell ref="A13:A15"/>
    <mergeCell ref="B13:B15"/>
    <mergeCell ref="C13:C15"/>
    <mergeCell ref="D13:M13"/>
    <mergeCell ref="U14:V14"/>
    <mergeCell ref="S14:S15"/>
    <mergeCell ref="P13:Q14"/>
    <mergeCell ref="R13:R15"/>
    <mergeCell ref="S13:V13"/>
    <mergeCell ref="T14:T15"/>
    <mergeCell ref="L14:M14"/>
  </mergeCells>
  <phoneticPr fontId="0" type="noConversion"/>
  <pageMargins left="0.7" right="0.7" top="0.75" bottom="0.75" header="0.3" footer="0.3"/>
  <pageSetup paperSize="9" scale="4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60"/>
  <sheetViews>
    <sheetView zoomScale="70" zoomScaleNormal="7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6.875" style="1" bestFit="1" customWidth="1"/>
    <col min="3" max="3" width="7.125" style="1" customWidth="1"/>
    <col min="4" max="4" width="6" style="1" customWidth="1"/>
    <col min="5" max="5" width="5.75" style="17" customWidth="1"/>
    <col min="6" max="6" width="10.5" style="17" customWidth="1"/>
    <col min="7" max="7" width="7.5" style="17" customWidth="1"/>
    <col min="8" max="8" width="6.375" style="1" customWidth="1"/>
    <col min="9" max="9" width="6.5" style="1" customWidth="1"/>
    <col min="10" max="10" width="6.375" style="1" customWidth="1"/>
    <col min="11" max="11" width="7.875" style="1" customWidth="1"/>
    <col min="12" max="12" width="7.75" style="1" customWidth="1"/>
    <col min="13" max="16" width="6.5" style="1" customWidth="1"/>
    <col min="17" max="17" width="6.875" style="1" customWidth="1"/>
    <col min="18" max="18" width="9" style="1"/>
    <col min="19" max="19" width="6.125" style="1" customWidth="1"/>
    <col min="20" max="20" width="7.5" style="1" customWidth="1"/>
    <col min="21" max="21" width="7.625" style="1" customWidth="1"/>
    <col min="22" max="22" width="7.75" style="1" customWidth="1"/>
    <col min="23" max="23" width="10.125" style="1" bestFit="1" customWidth="1"/>
    <col min="24" max="24" width="12" style="1" customWidth="1"/>
    <col min="25" max="25" width="10.25" style="1" bestFit="1" customWidth="1"/>
    <col min="26" max="26" width="8.75" style="1" bestFit="1" customWidth="1"/>
    <col min="27" max="27" width="7.75" style="1" customWidth="1"/>
    <col min="28" max="28" width="9.125" style="1" customWidth="1"/>
    <col min="29" max="29" width="9.875" style="1" customWidth="1"/>
    <col min="30" max="30" width="7.75" style="1" customWidth="1"/>
    <col min="31" max="31" width="9.375" style="1" customWidth="1"/>
    <col min="32" max="32" width="9" style="1"/>
    <col min="33" max="33" width="5.875" style="1" customWidth="1"/>
    <col min="34" max="34" width="7.125" style="1" customWidth="1"/>
    <col min="35" max="35" width="8.125" style="1" customWidth="1"/>
    <col min="36" max="36" width="10.25" style="1" customWidth="1"/>
    <col min="37" max="16384" width="9" style="1"/>
  </cols>
  <sheetData>
    <row r="1" spans="1:36" x14ac:dyDescent="0.25">
      <c r="AJ1" s="445" t="s">
        <v>335</v>
      </c>
    </row>
    <row r="2" spans="1:36" x14ac:dyDescent="0.25">
      <c r="AJ2" s="445" t="s">
        <v>101</v>
      </c>
    </row>
    <row r="3" spans="1:36" x14ac:dyDescent="0.25">
      <c r="AJ3" s="445" t="s">
        <v>116</v>
      </c>
    </row>
    <row r="4" spans="1:36" x14ac:dyDescent="0.25">
      <c r="AI4" s="4"/>
    </row>
    <row r="6" spans="1:36" ht="33" customHeight="1" x14ac:dyDescent="0.25">
      <c r="A6" s="895" t="s">
        <v>411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</row>
    <row r="7" spans="1:36" x14ac:dyDescent="0.25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</row>
    <row r="8" spans="1:36" x14ac:dyDescent="0.25">
      <c r="AJ8" s="445" t="s">
        <v>102</v>
      </c>
    </row>
    <row r="9" spans="1:36" x14ac:dyDescent="0.25">
      <c r="AJ9" s="445" t="s">
        <v>498</v>
      </c>
    </row>
    <row r="10" spans="1:36" x14ac:dyDescent="0.25">
      <c r="AJ10" s="4"/>
    </row>
    <row r="11" spans="1:36" x14ac:dyDescent="0.25">
      <c r="AJ11" s="445" t="s">
        <v>706</v>
      </c>
    </row>
    <row r="12" spans="1:36" x14ac:dyDescent="0.25">
      <c r="AJ12" s="445" t="s">
        <v>707</v>
      </c>
    </row>
    <row r="13" spans="1:36" x14ac:dyDescent="0.25">
      <c r="AJ13" s="507" t="s">
        <v>106</v>
      </c>
    </row>
    <row r="14" spans="1:36" ht="16.5" thickBot="1" x14ac:dyDescent="0.3"/>
    <row r="15" spans="1:36" ht="22.5" customHeight="1" x14ac:dyDescent="0.25">
      <c r="A15" s="929" t="s">
        <v>515</v>
      </c>
      <c r="B15" s="931" t="s">
        <v>289</v>
      </c>
      <c r="C15" s="931" t="s">
        <v>314</v>
      </c>
      <c r="D15" s="931"/>
      <c r="E15" s="931"/>
      <c r="F15" s="931"/>
      <c r="G15" s="931"/>
      <c r="H15" s="931" t="s">
        <v>315</v>
      </c>
      <c r="I15" s="931"/>
      <c r="J15" s="931"/>
      <c r="K15" s="931"/>
      <c r="L15" s="931"/>
      <c r="M15" s="931" t="s">
        <v>316</v>
      </c>
      <c r="N15" s="931"/>
      <c r="O15" s="931"/>
      <c r="P15" s="931"/>
      <c r="Q15" s="931"/>
      <c r="R15" s="931" t="s">
        <v>317</v>
      </c>
      <c r="S15" s="931"/>
      <c r="T15" s="931"/>
      <c r="U15" s="931"/>
      <c r="V15" s="931"/>
      <c r="W15" s="888" t="s">
        <v>290</v>
      </c>
      <c r="X15" s="888"/>
      <c r="Y15" s="888"/>
      <c r="Z15" s="888"/>
      <c r="AA15" s="888"/>
      <c r="AB15" s="888"/>
      <c r="AC15" s="888"/>
      <c r="AD15" s="888"/>
      <c r="AE15" s="888"/>
      <c r="AF15" s="888"/>
      <c r="AG15" s="888"/>
      <c r="AH15" s="888"/>
      <c r="AI15" s="888"/>
      <c r="AJ15" s="889"/>
    </row>
    <row r="16" spans="1:36" ht="27.75" customHeight="1" x14ac:dyDescent="0.25">
      <c r="A16" s="930"/>
      <c r="B16" s="932"/>
      <c r="C16" s="932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 t="s">
        <v>405</v>
      </c>
      <c r="X16" s="932"/>
      <c r="Y16" s="932"/>
      <c r="Z16" s="932"/>
      <c r="AA16" s="886" t="s">
        <v>291</v>
      </c>
      <c r="AB16" s="886"/>
      <c r="AC16" s="886"/>
      <c r="AD16" s="886"/>
      <c r="AE16" s="886" t="s">
        <v>292</v>
      </c>
      <c r="AF16" s="886"/>
      <c r="AG16" s="886"/>
      <c r="AH16" s="886"/>
      <c r="AI16" s="886"/>
      <c r="AJ16" s="871" t="s">
        <v>407</v>
      </c>
    </row>
    <row r="17" spans="1:36" ht="79.5" customHeight="1" x14ac:dyDescent="0.25">
      <c r="A17" s="27"/>
      <c r="B17" s="26" t="s">
        <v>539</v>
      </c>
      <c r="C17" s="6" t="s">
        <v>301</v>
      </c>
      <c r="D17" s="6" t="s">
        <v>302</v>
      </c>
      <c r="E17" s="6" t="s">
        <v>303</v>
      </c>
      <c r="F17" s="6" t="s">
        <v>304</v>
      </c>
      <c r="G17" s="6" t="s">
        <v>305</v>
      </c>
      <c r="H17" s="6" t="s">
        <v>301</v>
      </c>
      <c r="I17" s="6" t="s">
        <v>302</v>
      </c>
      <c r="J17" s="6" t="s">
        <v>303</v>
      </c>
      <c r="K17" s="6" t="s">
        <v>304</v>
      </c>
      <c r="L17" s="6" t="s">
        <v>305</v>
      </c>
      <c r="M17" s="6" t="s">
        <v>301</v>
      </c>
      <c r="N17" s="6" t="s">
        <v>302</v>
      </c>
      <c r="O17" s="6" t="s">
        <v>303</v>
      </c>
      <c r="P17" s="6" t="s">
        <v>304</v>
      </c>
      <c r="Q17" s="6" t="s">
        <v>305</v>
      </c>
      <c r="R17" s="6" t="s">
        <v>301</v>
      </c>
      <c r="S17" s="6" t="s">
        <v>302</v>
      </c>
      <c r="T17" s="6" t="s">
        <v>303</v>
      </c>
      <c r="U17" s="6" t="s">
        <v>304</v>
      </c>
      <c r="V17" s="6" t="s">
        <v>305</v>
      </c>
      <c r="W17" s="296" t="s">
        <v>293</v>
      </c>
      <c r="X17" s="307" t="s">
        <v>408</v>
      </c>
      <c r="Y17" s="6" t="s">
        <v>406</v>
      </c>
      <c r="Z17" s="6" t="s">
        <v>409</v>
      </c>
      <c r="AA17" s="304" t="s">
        <v>293</v>
      </c>
      <c r="AB17" s="305" t="s">
        <v>294</v>
      </c>
      <c r="AC17" s="305" t="s">
        <v>295</v>
      </c>
      <c r="AD17" s="305" t="s">
        <v>296</v>
      </c>
      <c r="AE17" s="304" t="s">
        <v>297</v>
      </c>
      <c r="AF17" s="305" t="s">
        <v>294</v>
      </c>
      <c r="AG17" s="306" t="s">
        <v>298</v>
      </c>
      <c r="AH17" s="306" t="s">
        <v>299</v>
      </c>
      <c r="AI17" s="305" t="s">
        <v>300</v>
      </c>
      <c r="AJ17" s="933"/>
    </row>
    <row r="18" spans="1:36" ht="31.5" x14ac:dyDescent="0.25">
      <c r="A18" s="27">
        <v>1</v>
      </c>
      <c r="B18" s="26" t="s">
        <v>624</v>
      </c>
      <c r="C18" s="26"/>
      <c r="D18" s="26"/>
      <c r="E18" s="26" t="s">
        <v>306</v>
      </c>
      <c r="F18" s="26"/>
      <c r="G18" s="26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</row>
    <row r="19" spans="1:36" ht="31.5" x14ac:dyDescent="0.25">
      <c r="A19" s="113" t="s">
        <v>502</v>
      </c>
      <c r="B19" s="26" t="s">
        <v>621</v>
      </c>
      <c r="C19" s="26"/>
      <c r="D19" s="26"/>
      <c r="E19" s="26"/>
      <c r="F19" s="26"/>
      <c r="G19" s="26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1"/>
    </row>
    <row r="20" spans="1:36" x14ac:dyDescent="0.25">
      <c r="A20" s="18">
        <v>1</v>
      </c>
      <c r="B20" s="5" t="s">
        <v>307</v>
      </c>
      <c r="C20" s="5"/>
      <c r="D20" s="5"/>
      <c r="E20" s="5"/>
      <c r="F20" s="5"/>
      <c r="G20" s="5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1"/>
    </row>
    <row r="21" spans="1:36" x14ac:dyDescent="0.25">
      <c r="A21" s="18">
        <v>2</v>
      </c>
      <c r="B21" s="5" t="s">
        <v>542</v>
      </c>
      <c r="C21" s="5"/>
      <c r="D21" s="5"/>
      <c r="E21" s="5"/>
      <c r="F21" s="5"/>
      <c r="G21" s="5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1"/>
    </row>
    <row r="22" spans="1:36" x14ac:dyDescent="0.25">
      <c r="A22" s="18" t="s">
        <v>541</v>
      </c>
      <c r="B22" s="5" t="s">
        <v>541</v>
      </c>
      <c r="C22" s="5"/>
      <c r="D22" s="5"/>
      <c r="E22" s="5"/>
      <c r="F22" s="5"/>
      <c r="G22" s="5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1"/>
    </row>
    <row r="23" spans="1:36" ht="31.5" x14ac:dyDescent="0.25">
      <c r="A23" s="27" t="s">
        <v>503</v>
      </c>
      <c r="B23" s="26" t="s">
        <v>73</v>
      </c>
      <c r="C23" s="26"/>
      <c r="D23" s="5"/>
      <c r="E23" s="5"/>
      <c r="F23" s="5"/>
      <c r="G23" s="5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1"/>
    </row>
    <row r="24" spans="1:36" x14ac:dyDescent="0.25">
      <c r="A24" s="18">
        <v>1</v>
      </c>
      <c r="B24" s="5" t="s">
        <v>540</v>
      </c>
      <c r="C24" s="5"/>
      <c r="D24" s="5"/>
      <c r="E24" s="5"/>
      <c r="F24" s="5"/>
      <c r="G24" s="5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1"/>
    </row>
    <row r="25" spans="1:36" x14ac:dyDescent="0.25">
      <c r="A25" s="18">
        <v>2</v>
      </c>
      <c r="B25" s="5" t="s">
        <v>542</v>
      </c>
      <c r="C25" s="5"/>
      <c r="D25" s="5"/>
      <c r="E25" s="5"/>
      <c r="F25" s="5"/>
      <c r="G25" s="5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1"/>
    </row>
    <row r="26" spans="1:36" x14ac:dyDescent="0.25">
      <c r="A26" s="18" t="s">
        <v>541</v>
      </c>
      <c r="B26" s="5"/>
      <c r="C26" s="5"/>
      <c r="D26" s="5"/>
      <c r="E26" s="5"/>
      <c r="F26" s="5"/>
      <c r="G26" s="5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1"/>
    </row>
    <row r="27" spans="1:36" ht="31.5" x14ac:dyDescent="0.25">
      <c r="A27" s="27" t="s">
        <v>514</v>
      </c>
      <c r="B27" s="26" t="s">
        <v>622</v>
      </c>
      <c r="C27" s="26"/>
      <c r="D27" s="5"/>
      <c r="E27" s="5"/>
      <c r="F27" s="5"/>
      <c r="G27" s="5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1"/>
    </row>
    <row r="28" spans="1:36" x14ac:dyDescent="0.25">
      <c r="A28" s="18">
        <v>1</v>
      </c>
      <c r="B28" s="5" t="s">
        <v>540</v>
      </c>
      <c r="C28" s="5"/>
      <c r="D28" s="5"/>
      <c r="E28" s="5"/>
      <c r="F28" s="5"/>
      <c r="G28" s="5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1"/>
    </row>
    <row r="29" spans="1:36" x14ac:dyDescent="0.25">
      <c r="A29" s="18">
        <v>2</v>
      </c>
      <c r="B29" s="5" t="s">
        <v>542</v>
      </c>
      <c r="C29" s="5"/>
      <c r="D29" s="5"/>
      <c r="E29" s="5"/>
      <c r="F29" s="5"/>
      <c r="G29" s="5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1"/>
    </row>
    <row r="30" spans="1:36" x14ac:dyDescent="0.25">
      <c r="A30" s="18" t="s">
        <v>541</v>
      </c>
      <c r="B30" s="5"/>
      <c r="C30" s="5"/>
      <c r="D30" s="5"/>
      <c r="E30" s="5"/>
      <c r="F30" s="5"/>
      <c r="G30" s="5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1"/>
    </row>
    <row r="31" spans="1:36" ht="47.25" x14ac:dyDescent="0.25">
      <c r="A31" s="27" t="s">
        <v>531</v>
      </c>
      <c r="B31" s="26" t="s">
        <v>623</v>
      </c>
      <c r="C31" s="26"/>
      <c r="D31" s="5"/>
      <c r="E31" s="5"/>
      <c r="F31" s="5"/>
      <c r="G31" s="5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1"/>
    </row>
    <row r="32" spans="1:36" x14ac:dyDescent="0.25">
      <c r="A32" s="18">
        <v>1</v>
      </c>
      <c r="B32" s="5" t="s">
        <v>540</v>
      </c>
      <c r="C32" s="5"/>
      <c r="D32" s="5"/>
      <c r="E32" s="5"/>
      <c r="F32" s="5"/>
      <c r="G32" s="5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1"/>
    </row>
    <row r="33" spans="1:36" x14ac:dyDescent="0.25">
      <c r="A33" s="18">
        <v>2</v>
      </c>
      <c r="B33" s="5" t="s">
        <v>542</v>
      </c>
      <c r="C33" s="5"/>
      <c r="D33" s="5"/>
      <c r="E33" s="5"/>
      <c r="F33" s="5"/>
      <c r="G33" s="5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1"/>
    </row>
    <row r="34" spans="1:36" x14ac:dyDescent="0.25">
      <c r="A34" s="18" t="s">
        <v>541</v>
      </c>
      <c r="B34" s="5"/>
      <c r="C34" s="5"/>
      <c r="D34" s="5"/>
      <c r="E34" s="5"/>
      <c r="F34" s="5"/>
      <c r="G34" s="5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1"/>
    </row>
    <row r="35" spans="1:36" x14ac:dyDescent="0.25">
      <c r="A35" s="27" t="s">
        <v>504</v>
      </c>
      <c r="B35" s="26" t="s">
        <v>553</v>
      </c>
      <c r="C35" s="26"/>
      <c r="D35" s="26"/>
      <c r="E35" s="26"/>
      <c r="F35" s="26"/>
      <c r="G35" s="26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1"/>
    </row>
    <row r="36" spans="1:36" ht="31.5" x14ac:dyDescent="0.25">
      <c r="A36" s="113" t="s">
        <v>505</v>
      </c>
      <c r="B36" s="26" t="s">
        <v>621</v>
      </c>
      <c r="C36" s="26"/>
      <c r="D36" s="26"/>
      <c r="E36" s="26"/>
      <c r="F36" s="26"/>
      <c r="G36" s="26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1"/>
    </row>
    <row r="37" spans="1:36" x14ac:dyDescent="0.25">
      <c r="A37" s="18">
        <v>1</v>
      </c>
      <c r="B37" s="5" t="s">
        <v>540</v>
      </c>
      <c r="C37" s="5"/>
      <c r="D37" s="5"/>
      <c r="E37" s="5"/>
      <c r="F37" s="5"/>
      <c r="G37" s="5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1"/>
    </row>
    <row r="38" spans="1:36" x14ac:dyDescent="0.25">
      <c r="A38" s="18">
        <v>2</v>
      </c>
      <c r="B38" s="5" t="s">
        <v>542</v>
      </c>
      <c r="C38" s="5"/>
      <c r="D38" s="5"/>
      <c r="E38" s="5"/>
      <c r="F38" s="5"/>
      <c r="G38" s="5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</row>
    <row r="39" spans="1:36" x14ac:dyDescent="0.25">
      <c r="A39" s="18" t="s">
        <v>541</v>
      </c>
      <c r="B39" s="5"/>
      <c r="C39" s="5"/>
      <c r="D39" s="5"/>
      <c r="E39" s="5"/>
      <c r="F39" s="5"/>
      <c r="G39" s="5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1"/>
    </row>
    <row r="40" spans="1:36" x14ac:dyDescent="0.25">
      <c r="A40" s="113" t="s">
        <v>506</v>
      </c>
      <c r="B40" s="206" t="s">
        <v>107</v>
      </c>
      <c r="C40" s="206"/>
      <c r="D40" s="5"/>
      <c r="E40" s="5"/>
      <c r="F40" s="5"/>
      <c r="G40" s="5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1"/>
    </row>
    <row r="41" spans="1:36" x14ac:dyDescent="0.25">
      <c r="A41" s="18">
        <v>1</v>
      </c>
      <c r="B41" s="5" t="s">
        <v>540</v>
      </c>
      <c r="C41" s="5"/>
      <c r="D41" s="5"/>
      <c r="E41" s="5"/>
      <c r="F41" s="5"/>
      <c r="G41" s="5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1"/>
    </row>
    <row r="42" spans="1:36" x14ac:dyDescent="0.25">
      <c r="A42" s="18"/>
      <c r="B42" s="5" t="s">
        <v>632</v>
      </c>
      <c r="C42" s="5"/>
      <c r="D42" s="5"/>
      <c r="E42" s="5"/>
      <c r="F42" s="5"/>
      <c r="G42" s="5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</row>
    <row r="43" spans="1:36" x14ac:dyDescent="0.25">
      <c r="A43" s="18">
        <v>2</v>
      </c>
      <c r="B43" s="5" t="s">
        <v>542</v>
      </c>
      <c r="C43" s="5"/>
      <c r="D43" s="5"/>
      <c r="E43" s="5"/>
      <c r="F43" s="5"/>
      <c r="G43" s="5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1"/>
    </row>
    <row r="44" spans="1:36" x14ac:dyDescent="0.25">
      <c r="A44" s="18"/>
      <c r="B44" s="5" t="s">
        <v>632</v>
      </c>
      <c r="C44" s="5"/>
      <c r="D44" s="5"/>
      <c r="E44" s="5"/>
      <c r="F44" s="5"/>
      <c r="G44" s="5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1"/>
    </row>
    <row r="45" spans="1:36" x14ac:dyDescent="0.25">
      <c r="A45" s="18" t="s">
        <v>541</v>
      </c>
      <c r="B45" s="6"/>
      <c r="C45" s="6"/>
      <c r="D45" s="6"/>
      <c r="E45" s="6"/>
      <c r="F45" s="6"/>
      <c r="G45" s="6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1"/>
    </row>
    <row r="46" spans="1:36" ht="15.75" customHeight="1" x14ac:dyDescent="0.25">
      <c r="A46" s="911" t="s">
        <v>599</v>
      </c>
      <c r="B46" s="912"/>
      <c r="C46" s="294"/>
      <c r="D46" s="5"/>
      <c r="E46" s="5"/>
      <c r="F46" s="5"/>
      <c r="G46" s="5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1"/>
    </row>
    <row r="47" spans="1:36" ht="31.5" x14ac:dyDescent="0.25">
      <c r="A47" s="27"/>
      <c r="B47" s="26" t="s">
        <v>620</v>
      </c>
      <c r="C47" s="26"/>
      <c r="D47" s="5"/>
      <c r="E47" s="5"/>
      <c r="F47" s="5"/>
      <c r="G47" s="5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1"/>
    </row>
    <row r="48" spans="1:36" x14ac:dyDescent="0.25">
      <c r="A48" s="18">
        <v>1</v>
      </c>
      <c r="B48" s="5" t="s">
        <v>540</v>
      </c>
      <c r="C48" s="5"/>
      <c r="D48" s="5"/>
      <c r="E48" s="5"/>
      <c r="F48" s="5"/>
      <c r="G48" s="5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</row>
    <row r="49" spans="1:36" x14ac:dyDescent="0.25">
      <c r="A49" s="18">
        <v>2</v>
      </c>
      <c r="B49" s="5" t="s">
        <v>542</v>
      </c>
      <c r="C49" s="5"/>
      <c r="D49" s="5"/>
      <c r="E49" s="5"/>
      <c r="F49" s="5"/>
      <c r="G49" s="5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1"/>
    </row>
    <row r="50" spans="1:36" ht="16.5" thickBot="1" x14ac:dyDescent="0.3">
      <c r="A50" s="89" t="s">
        <v>541</v>
      </c>
      <c r="B50" s="90"/>
      <c r="C50" s="90"/>
      <c r="D50" s="90"/>
      <c r="E50" s="90"/>
      <c r="F50" s="90"/>
      <c r="G50" s="90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3"/>
    </row>
    <row r="51" spans="1:36" x14ac:dyDescent="0.25">
      <c r="A51" s="28"/>
      <c r="B51" s="13"/>
      <c r="C51" s="13"/>
      <c r="D51" s="13"/>
      <c r="E51" s="36"/>
      <c r="F51" s="36"/>
      <c r="G51" s="36"/>
    </row>
    <row r="52" spans="1:36" x14ac:dyDescent="0.25">
      <c r="A52" s="20"/>
      <c r="B52" s="875" t="s">
        <v>308</v>
      </c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5"/>
      <c r="N52" s="875"/>
      <c r="O52" s="875"/>
      <c r="P52" s="875"/>
      <c r="Q52" s="875"/>
      <c r="R52" s="875"/>
      <c r="S52" s="875"/>
      <c r="T52" s="875"/>
      <c r="U52" s="875"/>
    </row>
    <row r="53" spans="1:36" x14ac:dyDescent="0.25">
      <c r="A53" s="20"/>
      <c r="B53" s="1" t="s">
        <v>309</v>
      </c>
      <c r="E53" s="1"/>
      <c r="F53" s="1"/>
      <c r="G53" s="1"/>
      <c r="S53" s="17"/>
      <c r="T53" s="17"/>
      <c r="U53" s="17"/>
    </row>
    <row r="54" spans="1:36" x14ac:dyDescent="0.25">
      <c r="B54" s="194"/>
      <c r="C54" s="194"/>
      <c r="D54" s="194"/>
      <c r="E54" s="194"/>
      <c r="F54" s="194"/>
      <c r="G54" s="194"/>
    </row>
    <row r="55" spans="1:36" ht="15.75" customHeight="1" x14ac:dyDescent="0.25">
      <c r="A55" s="20"/>
      <c r="B55" s="928"/>
      <c r="C55" s="928"/>
      <c r="D55" s="928"/>
      <c r="E55" s="928"/>
      <c r="F55" s="928"/>
      <c r="G55" s="928"/>
      <c r="H55" s="928"/>
      <c r="I55" s="928"/>
      <c r="J55" s="928"/>
      <c r="K55" s="928"/>
    </row>
    <row r="56" spans="1:36" ht="15.75" customHeight="1" x14ac:dyDescent="0.25">
      <c r="A56" s="20"/>
      <c r="B56" s="875"/>
      <c r="C56" s="875"/>
      <c r="D56" s="875"/>
      <c r="E56" s="875"/>
      <c r="F56" s="875"/>
      <c r="G56" s="875"/>
    </row>
    <row r="57" spans="1:36" x14ac:dyDescent="0.25">
      <c r="A57" s="20"/>
    </row>
    <row r="58" spans="1:36" x14ac:dyDescent="0.25">
      <c r="A58" s="20"/>
    </row>
    <row r="59" spans="1:36" ht="33.75" customHeight="1" x14ac:dyDescent="0.25">
      <c r="E59" s="1"/>
      <c r="F59" s="1"/>
      <c r="G59" s="1"/>
    </row>
    <row r="60" spans="1:36" x14ac:dyDescent="0.25">
      <c r="A60" s="17"/>
    </row>
  </sheetData>
  <mergeCells count="16">
    <mergeCell ref="B56:G56"/>
    <mergeCell ref="AA16:AD16"/>
    <mergeCell ref="AE16:AI16"/>
    <mergeCell ref="A46:B46"/>
    <mergeCell ref="M15:Q16"/>
    <mergeCell ref="R15:V16"/>
    <mergeCell ref="A6:AJ6"/>
    <mergeCell ref="B52:U52"/>
    <mergeCell ref="B55:K55"/>
    <mergeCell ref="A15:A16"/>
    <mergeCell ref="B15:B16"/>
    <mergeCell ref="AJ16:AJ17"/>
    <mergeCell ref="W15:AJ15"/>
    <mergeCell ref="W16:Z16"/>
    <mergeCell ref="C15:G16"/>
    <mergeCell ref="H15:L16"/>
  </mergeCells>
  <phoneticPr fontId="0" type="noConversion"/>
  <pageMargins left="0.7" right="0.7" top="0.75" bottom="0.75" header="0.3" footer="0.3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72"/>
  <sheetViews>
    <sheetView zoomScale="70" zoomScaleNormal="70" workbookViewId="0">
      <selection activeCell="H13" sqref="H13:K13"/>
    </sheetView>
  </sheetViews>
  <sheetFormatPr defaultColWidth="9" defaultRowHeight="15.75" x14ac:dyDescent="0.25"/>
  <cols>
    <col min="1" max="1" width="9" style="1"/>
    <col min="2" max="2" width="34.875" style="1" customWidth="1"/>
    <col min="3" max="3" width="9.25" style="1" bestFit="1" customWidth="1"/>
    <col min="4" max="4" width="10.5" style="1" bestFit="1" customWidth="1"/>
    <col min="5" max="5" width="6.125" style="1" bestFit="1" customWidth="1"/>
    <col min="6" max="6" width="6.375" style="1" bestFit="1" customWidth="1"/>
    <col min="7" max="7" width="6.125" style="1" bestFit="1" customWidth="1"/>
    <col min="8" max="8" width="6.375" style="1" bestFit="1" customWidth="1"/>
    <col min="9" max="9" width="6.125" style="1" bestFit="1" customWidth="1"/>
    <col min="10" max="10" width="6.375" style="1" bestFit="1" customWidth="1"/>
    <col min="11" max="11" width="6.125" style="1" bestFit="1" customWidth="1"/>
    <col min="12" max="12" width="6.375" style="1" bestFit="1" customWidth="1"/>
    <col min="13" max="13" width="39.625" style="1" customWidth="1"/>
    <col min="14" max="16384" width="9" style="1"/>
  </cols>
  <sheetData>
    <row r="1" spans="1:15" x14ac:dyDescent="0.25">
      <c r="M1" s="445" t="s">
        <v>117</v>
      </c>
    </row>
    <row r="2" spans="1:15" x14ac:dyDescent="0.25">
      <c r="M2" s="445" t="s">
        <v>101</v>
      </c>
    </row>
    <row r="3" spans="1:15" x14ac:dyDescent="0.25">
      <c r="M3" s="445" t="s">
        <v>116</v>
      </c>
    </row>
    <row r="4" spans="1:15" x14ac:dyDescent="0.25">
      <c r="M4" s="4"/>
    </row>
    <row r="5" spans="1:15" ht="31.5" customHeight="1" x14ac:dyDescent="0.25">
      <c r="A5" s="895" t="s">
        <v>341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917"/>
      <c r="O5" s="917"/>
    </row>
    <row r="6" spans="1:15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19"/>
      <c r="O6" s="19"/>
    </row>
    <row r="7" spans="1:15" x14ac:dyDescent="0.25">
      <c r="M7" s="445" t="s">
        <v>102</v>
      </c>
    </row>
    <row r="8" spans="1:15" x14ac:dyDescent="0.25">
      <c r="M8" s="445" t="s">
        <v>498</v>
      </c>
    </row>
    <row r="9" spans="1:15" x14ac:dyDescent="0.25">
      <c r="M9" s="4"/>
    </row>
    <row r="10" spans="1:15" x14ac:dyDescent="0.25">
      <c r="M10" s="445" t="s">
        <v>706</v>
      </c>
    </row>
    <row r="11" spans="1:15" x14ac:dyDescent="0.25">
      <c r="M11" s="445" t="s">
        <v>707</v>
      </c>
    </row>
    <row r="12" spans="1:15" x14ac:dyDescent="0.25">
      <c r="M12" s="507" t="s">
        <v>106</v>
      </c>
    </row>
    <row r="13" spans="1:15" ht="16.5" thickBot="1" x14ac:dyDescent="0.3">
      <c r="A13" s="16"/>
      <c r="M13" s="4"/>
      <c r="N13" s="19"/>
      <c r="O13" s="19"/>
    </row>
    <row r="14" spans="1:15" ht="32.25" customHeight="1" x14ac:dyDescent="0.25">
      <c r="A14" s="858" t="s">
        <v>515</v>
      </c>
      <c r="B14" s="861" t="s">
        <v>516</v>
      </c>
      <c r="C14" s="861" t="s">
        <v>108</v>
      </c>
      <c r="D14" s="861"/>
      <c r="E14" s="861"/>
      <c r="F14" s="861"/>
      <c r="G14" s="861"/>
      <c r="H14" s="861"/>
      <c r="I14" s="861"/>
      <c r="J14" s="861"/>
      <c r="K14" s="861"/>
      <c r="L14" s="861"/>
      <c r="M14" s="870" t="s">
        <v>517</v>
      </c>
    </row>
    <row r="15" spans="1:15" x14ac:dyDescent="0.25">
      <c r="A15" s="859"/>
      <c r="B15" s="862"/>
      <c r="C15" s="862" t="s">
        <v>518</v>
      </c>
      <c r="D15" s="862"/>
      <c r="E15" s="862" t="s">
        <v>519</v>
      </c>
      <c r="F15" s="862"/>
      <c r="G15" s="862" t="s">
        <v>520</v>
      </c>
      <c r="H15" s="862"/>
      <c r="I15" s="862" t="s">
        <v>521</v>
      </c>
      <c r="J15" s="862"/>
      <c r="K15" s="862" t="s">
        <v>522</v>
      </c>
      <c r="L15" s="862"/>
      <c r="M15" s="871"/>
    </row>
    <row r="16" spans="1:15" ht="16.5" thickBot="1" x14ac:dyDescent="0.3">
      <c r="A16" s="860"/>
      <c r="B16" s="863"/>
      <c r="C16" s="99" t="s">
        <v>613</v>
      </c>
      <c r="D16" s="99" t="s">
        <v>626</v>
      </c>
      <c r="E16" s="99" t="s">
        <v>523</v>
      </c>
      <c r="F16" s="99" t="s">
        <v>524</v>
      </c>
      <c r="G16" s="99" t="s">
        <v>523</v>
      </c>
      <c r="H16" s="99" t="s">
        <v>524</v>
      </c>
      <c r="I16" s="99" t="s">
        <v>523</v>
      </c>
      <c r="J16" s="99" t="s">
        <v>524</v>
      </c>
      <c r="K16" s="99" t="s">
        <v>523</v>
      </c>
      <c r="L16" s="99" t="s">
        <v>524</v>
      </c>
      <c r="M16" s="872"/>
    </row>
    <row r="17" spans="1:15" x14ac:dyDescent="0.25">
      <c r="A17" s="225">
        <v>1</v>
      </c>
      <c r="B17" s="223" t="s">
        <v>526</v>
      </c>
      <c r="C17" s="86"/>
      <c r="D17" s="86"/>
      <c r="E17" s="86"/>
      <c r="F17" s="86"/>
      <c r="G17" s="86"/>
      <c r="H17" s="86"/>
      <c r="I17" s="86"/>
      <c r="J17" s="86"/>
      <c r="K17" s="92"/>
      <c r="L17" s="92"/>
      <c r="M17" s="93"/>
      <c r="N17" s="8"/>
      <c r="O17" s="8"/>
    </row>
    <row r="18" spans="1:15" ht="31.5" x14ac:dyDescent="0.25">
      <c r="A18" s="204" t="s">
        <v>502</v>
      </c>
      <c r="B18" s="5" t="s">
        <v>527</v>
      </c>
      <c r="C18" s="5"/>
      <c r="D18" s="5"/>
      <c r="E18" s="5"/>
      <c r="F18" s="5"/>
      <c r="G18" s="5"/>
      <c r="H18" s="5"/>
      <c r="I18" s="5"/>
      <c r="J18" s="5"/>
      <c r="K18" s="6"/>
      <c r="L18" s="6"/>
      <c r="M18" s="11"/>
    </row>
    <row r="19" spans="1:15" ht="31.5" x14ac:dyDescent="0.25">
      <c r="A19" s="204" t="s">
        <v>528</v>
      </c>
      <c r="B19" s="5" t="s">
        <v>551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11"/>
    </row>
    <row r="20" spans="1:15" x14ac:dyDescent="0.25">
      <c r="A20" s="204" t="s">
        <v>544</v>
      </c>
      <c r="B20" s="5" t="s">
        <v>552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11"/>
    </row>
    <row r="21" spans="1:15" ht="47.25" x14ac:dyDescent="0.25">
      <c r="A21" s="204" t="s">
        <v>548</v>
      </c>
      <c r="B21" s="5" t="s">
        <v>605</v>
      </c>
      <c r="C21" s="26"/>
      <c r="D21" s="26"/>
      <c r="E21" s="26"/>
      <c r="F21" s="26"/>
      <c r="G21" s="26"/>
      <c r="H21" s="26"/>
      <c r="I21" s="26"/>
      <c r="J21" s="26"/>
      <c r="K21" s="6"/>
      <c r="L21" s="6"/>
      <c r="M21" s="11"/>
    </row>
    <row r="22" spans="1:15" ht="31.5" x14ac:dyDescent="0.25">
      <c r="A22" s="204" t="s">
        <v>549</v>
      </c>
      <c r="B22" s="5" t="s">
        <v>606</v>
      </c>
      <c r="C22" s="26"/>
      <c r="D22" s="26"/>
      <c r="E22" s="26"/>
      <c r="F22" s="26"/>
      <c r="G22" s="26"/>
      <c r="H22" s="26"/>
      <c r="I22" s="26"/>
      <c r="J22" s="26"/>
      <c r="K22" s="6"/>
      <c r="L22" s="6"/>
      <c r="M22" s="11"/>
    </row>
    <row r="23" spans="1:15" ht="31.5" x14ac:dyDescent="0.25">
      <c r="A23" s="204" t="s">
        <v>550</v>
      </c>
      <c r="B23" s="5" t="s">
        <v>607</v>
      </c>
      <c r="C23" s="5"/>
      <c r="D23" s="5"/>
      <c r="E23" s="5"/>
      <c r="F23" s="5"/>
      <c r="G23" s="5"/>
      <c r="H23" s="5"/>
      <c r="I23" s="5"/>
      <c r="J23" s="5"/>
      <c r="K23" s="6"/>
      <c r="L23" s="6"/>
      <c r="M23" s="11"/>
    </row>
    <row r="24" spans="1:15" x14ac:dyDescent="0.25">
      <c r="A24" s="204" t="s">
        <v>141</v>
      </c>
      <c r="B24" s="5" t="s">
        <v>125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11"/>
    </row>
    <row r="25" spans="1:15" x14ac:dyDescent="0.25">
      <c r="A25" s="204" t="s">
        <v>503</v>
      </c>
      <c r="B25" s="5" t="s">
        <v>529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11"/>
    </row>
    <row r="26" spans="1:15" x14ac:dyDescent="0.25">
      <c r="A26" s="204" t="s">
        <v>126</v>
      </c>
      <c r="B26" s="5" t="s">
        <v>129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11"/>
    </row>
    <row r="27" spans="1:15" x14ac:dyDescent="0.25">
      <c r="A27" s="204" t="s">
        <v>127</v>
      </c>
      <c r="B27" s="5" t="s">
        <v>130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11"/>
    </row>
    <row r="28" spans="1:15" ht="31.5" x14ac:dyDescent="0.25">
      <c r="A28" s="204" t="s">
        <v>128</v>
      </c>
      <c r="B28" s="5" t="s">
        <v>131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11"/>
    </row>
    <row r="29" spans="1:15" x14ac:dyDescent="0.25">
      <c r="A29" s="204" t="s">
        <v>514</v>
      </c>
      <c r="B29" s="5" t="s">
        <v>530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11"/>
    </row>
    <row r="30" spans="1:15" x14ac:dyDescent="0.25">
      <c r="A30" s="204" t="s">
        <v>531</v>
      </c>
      <c r="B30" s="5" t="s">
        <v>532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11"/>
    </row>
    <row r="31" spans="1:15" x14ac:dyDescent="0.25">
      <c r="A31" s="204" t="s">
        <v>533</v>
      </c>
      <c r="B31" s="5" t="s">
        <v>608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11"/>
    </row>
    <row r="32" spans="1:15" ht="32.25" thickBot="1" x14ac:dyDescent="0.3">
      <c r="A32" s="209" t="s">
        <v>20</v>
      </c>
      <c r="B32" s="210" t="s">
        <v>137</v>
      </c>
      <c r="C32" s="210"/>
      <c r="D32" s="210"/>
      <c r="E32" s="210"/>
      <c r="F32" s="210"/>
      <c r="G32" s="210"/>
      <c r="H32" s="210"/>
      <c r="I32" s="210"/>
      <c r="J32" s="210"/>
      <c r="K32" s="90"/>
      <c r="L32" s="90"/>
      <c r="M32" s="34"/>
    </row>
    <row r="33" spans="1:13" x14ac:dyDescent="0.25">
      <c r="A33" s="222" t="s">
        <v>504</v>
      </c>
      <c r="B33" s="223" t="s">
        <v>609</v>
      </c>
      <c r="C33" s="223"/>
      <c r="D33" s="223"/>
      <c r="E33" s="223"/>
      <c r="F33" s="223"/>
      <c r="G33" s="223"/>
      <c r="H33" s="223"/>
      <c r="I33" s="223"/>
      <c r="J33" s="223"/>
      <c r="K33" s="92"/>
      <c r="L33" s="92"/>
      <c r="M33" s="224"/>
    </row>
    <row r="34" spans="1:13" x14ac:dyDescent="0.25">
      <c r="A34" s="204" t="s">
        <v>505</v>
      </c>
      <c r="B34" s="5" t="s">
        <v>614</v>
      </c>
      <c r="C34" s="5"/>
      <c r="D34" s="5"/>
      <c r="E34" s="5"/>
      <c r="F34" s="5"/>
      <c r="G34" s="5"/>
      <c r="H34" s="5"/>
      <c r="I34" s="5"/>
      <c r="J34" s="5"/>
      <c r="K34" s="6"/>
      <c r="L34" s="6"/>
      <c r="M34" s="11"/>
    </row>
    <row r="35" spans="1:13" x14ac:dyDescent="0.25">
      <c r="A35" s="204" t="s">
        <v>506</v>
      </c>
      <c r="B35" s="5" t="s">
        <v>610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11"/>
    </row>
    <row r="36" spans="1:13" ht="21.75" customHeight="1" x14ac:dyDescent="0.25">
      <c r="A36" s="208" t="s">
        <v>507</v>
      </c>
      <c r="B36" s="5" t="s">
        <v>611</v>
      </c>
      <c r="C36" s="10"/>
      <c r="D36" s="10"/>
      <c r="E36" s="10"/>
      <c r="F36" s="10"/>
      <c r="G36" s="200"/>
      <c r="H36" s="200"/>
      <c r="I36" s="200"/>
      <c r="J36" s="200"/>
      <c r="K36" s="200"/>
      <c r="L36" s="200"/>
      <c r="M36" s="201"/>
    </row>
    <row r="37" spans="1:13" x14ac:dyDescent="0.25">
      <c r="A37" s="208" t="s">
        <v>508</v>
      </c>
      <c r="B37" s="5" t="s">
        <v>534</v>
      </c>
      <c r="C37" s="10"/>
      <c r="D37" s="10"/>
      <c r="E37" s="10"/>
      <c r="F37" s="10"/>
      <c r="G37" s="200"/>
      <c r="H37" s="200"/>
      <c r="I37" s="200"/>
      <c r="J37" s="200"/>
      <c r="K37" s="200"/>
      <c r="L37" s="200"/>
      <c r="M37" s="201"/>
    </row>
    <row r="38" spans="1:13" x14ac:dyDescent="0.25">
      <c r="A38" s="204" t="s">
        <v>554</v>
      </c>
      <c r="B38" s="5" t="s">
        <v>547</v>
      </c>
      <c r="C38" s="10"/>
      <c r="D38" s="10"/>
      <c r="E38" s="10"/>
      <c r="F38" s="10"/>
      <c r="G38" s="200"/>
      <c r="H38" s="200"/>
      <c r="I38" s="200"/>
      <c r="J38" s="200"/>
      <c r="K38" s="200"/>
      <c r="L38" s="200"/>
      <c r="M38" s="201"/>
    </row>
    <row r="39" spans="1:13" x14ac:dyDescent="0.25">
      <c r="A39" s="204" t="s">
        <v>604</v>
      </c>
      <c r="B39" s="5" t="s">
        <v>133</v>
      </c>
      <c r="C39" s="10"/>
      <c r="D39" s="10"/>
      <c r="E39" s="10"/>
      <c r="F39" s="10"/>
      <c r="G39" s="200"/>
      <c r="H39" s="200"/>
      <c r="I39" s="200"/>
      <c r="J39" s="200"/>
      <c r="K39" s="200"/>
      <c r="L39" s="200"/>
      <c r="M39" s="201"/>
    </row>
    <row r="40" spans="1:13" ht="16.5" thickBot="1" x14ac:dyDescent="0.3">
      <c r="A40" s="209" t="s">
        <v>132</v>
      </c>
      <c r="B40" s="210" t="s">
        <v>535</v>
      </c>
      <c r="C40" s="33"/>
      <c r="D40" s="33"/>
      <c r="E40" s="33"/>
      <c r="F40" s="33"/>
      <c r="G40" s="202"/>
      <c r="H40" s="202"/>
      <c r="I40" s="202"/>
      <c r="J40" s="202"/>
      <c r="K40" s="202"/>
      <c r="L40" s="202"/>
      <c r="M40" s="203"/>
    </row>
    <row r="41" spans="1:13" ht="31.5" x14ac:dyDescent="0.25">
      <c r="A41" s="217"/>
      <c r="B41" s="218" t="s">
        <v>525</v>
      </c>
      <c r="C41" s="219"/>
      <c r="D41" s="219"/>
      <c r="E41" s="219"/>
      <c r="F41" s="219"/>
      <c r="G41" s="220"/>
      <c r="H41" s="220"/>
      <c r="I41" s="220"/>
      <c r="J41" s="220"/>
      <c r="K41" s="220"/>
      <c r="L41" s="220"/>
      <c r="M41" s="221"/>
    </row>
    <row r="42" spans="1:13" x14ac:dyDescent="0.25">
      <c r="A42" s="9"/>
      <c r="B42" s="5" t="s">
        <v>120</v>
      </c>
      <c r="C42" s="10"/>
      <c r="D42" s="10"/>
      <c r="E42" s="10"/>
      <c r="F42" s="10"/>
      <c r="G42" s="200"/>
      <c r="H42" s="200"/>
      <c r="I42" s="200"/>
      <c r="J42" s="200"/>
      <c r="K42" s="200"/>
      <c r="L42" s="200"/>
      <c r="M42" s="201"/>
    </row>
    <row r="43" spans="1:13" x14ac:dyDescent="0.25">
      <c r="A43" s="9"/>
      <c r="B43" s="198" t="s">
        <v>121</v>
      </c>
      <c r="C43" s="10"/>
      <c r="D43" s="10"/>
      <c r="E43" s="10"/>
      <c r="F43" s="10"/>
      <c r="G43" s="200"/>
      <c r="H43" s="200"/>
      <c r="I43" s="200"/>
      <c r="J43" s="200"/>
      <c r="K43" s="200"/>
      <c r="L43" s="200"/>
      <c r="M43" s="201"/>
    </row>
    <row r="44" spans="1:13" ht="16.5" thickBot="1" x14ac:dyDescent="0.3">
      <c r="A44" s="114"/>
      <c r="B44" s="199" t="s">
        <v>122</v>
      </c>
      <c r="C44" s="33"/>
      <c r="D44" s="33"/>
      <c r="E44" s="33"/>
      <c r="F44" s="33"/>
      <c r="G44" s="202"/>
      <c r="H44" s="202"/>
      <c r="I44" s="202"/>
      <c r="J44" s="202"/>
      <c r="K44" s="202"/>
      <c r="L44" s="202"/>
      <c r="M44" s="203"/>
    </row>
    <row r="45" spans="1:13" x14ac:dyDescent="0.25">
      <c r="A45" s="14"/>
      <c r="B45" s="207"/>
      <c r="C45" s="36"/>
      <c r="D45" s="36"/>
      <c r="E45" s="36"/>
      <c r="F45" s="36"/>
      <c r="G45" s="13"/>
      <c r="H45" s="13"/>
      <c r="I45" s="13"/>
      <c r="J45" s="13"/>
      <c r="K45" s="13"/>
      <c r="L45" s="13"/>
      <c r="M45" s="13"/>
    </row>
    <row r="46" spans="1:13" x14ac:dyDescent="0.25">
      <c r="A46" s="14" t="s">
        <v>612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3" x14ac:dyDescent="0.25">
      <c r="A47" s="14" t="s">
        <v>627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3" x14ac:dyDescent="0.25">
      <c r="A48" s="14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5" x14ac:dyDescent="0.25">
      <c r="A49" s="36"/>
      <c r="B49" s="10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6"/>
      <c r="N49" s="13"/>
      <c r="O49" s="13"/>
    </row>
    <row r="50" spans="1:15" x14ac:dyDescent="0.25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5" x14ac:dyDescent="0.25"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5" x14ac:dyDescent="0.2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5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5" x14ac:dyDescent="0.25"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5" x14ac:dyDescent="0.25"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5" x14ac:dyDescent="0.25"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5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5" x14ac:dyDescent="0.25"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5" x14ac:dyDescent="0.25"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5" x14ac:dyDescent="0.25"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5" x14ac:dyDescent="0.25"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5" x14ac:dyDescent="0.25"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5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5" spans="3:12" x14ac:dyDescent="0.25">
      <c r="F65" s="87"/>
      <c r="G65" s="87"/>
      <c r="H65" s="87"/>
      <c r="I65" s="87"/>
      <c r="J65" s="87"/>
      <c r="K65" s="87"/>
      <c r="L65" s="87"/>
    </row>
    <row r="66" spans="3:12" x14ac:dyDescent="0.25">
      <c r="H66" s="28"/>
      <c r="I66" s="28"/>
      <c r="J66" s="28"/>
      <c r="K66" s="28"/>
      <c r="L66" s="28"/>
    </row>
    <row r="67" spans="3:12" x14ac:dyDescent="0.25"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3:12" x14ac:dyDescent="0.25"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70" spans="3:12" x14ac:dyDescent="0.25">
      <c r="F70" s="22"/>
      <c r="G70" s="22"/>
      <c r="H70" s="22"/>
    </row>
    <row r="71" spans="3:12" x14ac:dyDescent="0.25">
      <c r="C71" s="24"/>
      <c r="F71" s="25"/>
      <c r="H71" s="23"/>
      <c r="I71" s="23"/>
      <c r="J71" s="23"/>
      <c r="L71" s="31"/>
    </row>
    <row r="72" spans="3:12" x14ac:dyDescent="0.25">
      <c r="C72" s="16"/>
      <c r="H72" s="16"/>
    </row>
  </sheetData>
  <mergeCells count="11">
    <mergeCell ref="A5:M5"/>
    <mergeCell ref="N5:O5"/>
    <mergeCell ref="A14:A16"/>
    <mergeCell ref="B14:B16"/>
    <mergeCell ref="C14:L14"/>
    <mergeCell ref="M14:M16"/>
    <mergeCell ref="C15:D15"/>
    <mergeCell ref="E15:F15"/>
    <mergeCell ref="G15:H15"/>
    <mergeCell ref="I15:J15"/>
    <mergeCell ref="K15:L15"/>
  </mergeCells>
  <phoneticPr fontId="0" type="noConversion"/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7"/>
  <sheetViews>
    <sheetView zoomScale="70" zoomScaleNormal="70" workbookViewId="0">
      <selection activeCell="C13" sqref="C13:L13"/>
    </sheetView>
  </sheetViews>
  <sheetFormatPr defaultColWidth="9" defaultRowHeight="15.75" x14ac:dyDescent="0.25"/>
  <cols>
    <col min="1" max="1" width="7.25" style="1" customWidth="1"/>
    <col min="2" max="2" width="25.25" style="1" customWidth="1"/>
    <col min="3" max="3" width="8" style="1" customWidth="1"/>
    <col min="4" max="4" width="7.25" style="1" customWidth="1"/>
    <col min="5" max="5" width="7.125" style="1" customWidth="1"/>
    <col min="6" max="6" width="7.875" style="1" customWidth="1"/>
    <col min="7" max="7" width="7.625" style="1" customWidth="1"/>
    <col min="8" max="9" width="7.25" style="1" customWidth="1"/>
    <col min="10" max="10" width="8.375" style="1" customWidth="1"/>
    <col min="11" max="11" width="7.875" style="1" customWidth="1"/>
    <col min="12" max="12" width="8.25" style="1" customWidth="1"/>
    <col min="13" max="13" width="7.875" style="1" customWidth="1"/>
    <col min="14" max="14" width="7.25" style="1" customWidth="1"/>
    <col min="15" max="15" width="7.375" style="1" customWidth="1"/>
    <col min="16" max="16" width="7.75" style="1" customWidth="1"/>
    <col min="17" max="17" width="8" style="1" customWidth="1"/>
    <col min="18" max="18" width="8.125" style="1" customWidth="1"/>
    <col min="19" max="20" width="8" style="1" customWidth="1"/>
    <col min="21" max="21" width="8.875" style="1" customWidth="1"/>
    <col min="22" max="22" width="10.25" style="1" customWidth="1"/>
    <col min="23" max="16384" width="9" style="1"/>
  </cols>
  <sheetData>
    <row r="1" spans="1:22" x14ac:dyDescent="0.25">
      <c r="M1" s="4"/>
      <c r="V1" s="445" t="s">
        <v>281</v>
      </c>
    </row>
    <row r="2" spans="1:22" x14ac:dyDescent="0.25">
      <c r="M2" s="4"/>
      <c r="V2" s="445" t="s">
        <v>101</v>
      </c>
    </row>
    <row r="3" spans="1:22" x14ac:dyDescent="0.25">
      <c r="M3" s="4"/>
      <c r="V3" s="445" t="s">
        <v>116</v>
      </c>
    </row>
    <row r="4" spans="1:22" x14ac:dyDescent="0.25">
      <c r="M4" s="4"/>
      <c r="V4" s="4"/>
    </row>
    <row r="5" spans="1:22" ht="31.5" customHeight="1" x14ac:dyDescent="0.25">
      <c r="A5" s="895" t="s">
        <v>342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</row>
    <row r="6" spans="1:22" x14ac:dyDescent="0.25">
      <c r="M6" s="4"/>
      <c r="V6" s="445" t="s">
        <v>102</v>
      </c>
    </row>
    <row r="7" spans="1:22" x14ac:dyDescent="0.25">
      <c r="M7" s="4"/>
      <c r="V7" s="445" t="s">
        <v>498</v>
      </c>
    </row>
    <row r="8" spans="1:22" x14ac:dyDescent="0.25">
      <c r="M8" s="4"/>
      <c r="V8" s="4"/>
    </row>
    <row r="9" spans="1:22" x14ac:dyDescent="0.25">
      <c r="M9" s="4"/>
      <c r="V9" s="445" t="s">
        <v>706</v>
      </c>
    </row>
    <row r="10" spans="1:22" x14ac:dyDescent="0.25">
      <c r="M10" s="4"/>
      <c r="V10" s="445" t="s">
        <v>707</v>
      </c>
    </row>
    <row r="11" spans="1:22" x14ac:dyDescent="0.25">
      <c r="M11" s="4"/>
      <c r="V11" s="507" t="s">
        <v>106</v>
      </c>
    </row>
    <row r="12" spans="1:22" ht="16.5" thickBot="1" x14ac:dyDescent="0.3"/>
    <row r="13" spans="1:22" ht="15.75" customHeight="1" x14ac:dyDescent="0.25">
      <c r="A13" s="935" t="s">
        <v>500</v>
      </c>
      <c r="B13" s="935" t="s">
        <v>555</v>
      </c>
      <c r="C13" s="938" t="s">
        <v>545</v>
      </c>
      <c r="D13" s="939"/>
      <c r="E13" s="939"/>
      <c r="F13" s="939"/>
      <c r="G13" s="939"/>
      <c r="H13" s="939"/>
      <c r="I13" s="939"/>
      <c r="J13" s="939"/>
      <c r="K13" s="939"/>
      <c r="L13" s="919"/>
      <c r="M13" s="938" t="s">
        <v>615</v>
      </c>
      <c r="N13" s="939"/>
      <c r="O13" s="939"/>
      <c r="P13" s="939"/>
      <c r="Q13" s="939"/>
      <c r="R13" s="939"/>
      <c r="S13" s="939"/>
      <c r="T13" s="939"/>
      <c r="U13" s="939"/>
      <c r="V13" s="919"/>
    </row>
    <row r="14" spans="1:22" ht="15.75" customHeight="1" x14ac:dyDescent="0.25">
      <c r="A14" s="936"/>
      <c r="B14" s="936"/>
      <c r="C14" s="940" t="s">
        <v>613</v>
      </c>
      <c r="D14" s="941"/>
      <c r="E14" s="941"/>
      <c r="F14" s="941"/>
      <c r="G14" s="942"/>
      <c r="H14" s="943" t="s">
        <v>524</v>
      </c>
      <c r="I14" s="941"/>
      <c r="J14" s="941"/>
      <c r="K14" s="941"/>
      <c r="L14" s="944"/>
      <c r="M14" s="940" t="s">
        <v>613</v>
      </c>
      <c r="N14" s="941"/>
      <c r="O14" s="941"/>
      <c r="P14" s="941"/>
      <c r="Q14" s="942"/>
      <c r="R14" s="943" t="s">
        <v>524</v>
      </c>
      <c r="S14" s="941"/>
      <c r="T14" s="941"/>
      <c r="U14" s="941"/>
      <c r="V14" s="944"/>
    </row>
    <row r="15" spans="1:22" ht="15.75" customHeight="1" x14ac:dyDescent="0.25">
      <c r="A15" s="936"/>
      <c r="B15" s="936"/>
      <c r="C15" s="945" t="s">
        <v>556</v>
      </c>
      <c r="D15" s="946"/>
      <c r="E15" s="946"/>
      <c r="F15" s="946"/>
      <c r="G15" s="874"/>
      <c r="H15" s="873" t="s">
        <v>556</v>
      </c>
      <c r="I15" s="946"/>
      <c r="J15" s="946"/>
      <c r="K15" s="946"/>
      <c r="L15" s="947"/>
      <c r="M15" s="945" t="s">
        <v>556</v>
      </c>
      <c r="N15" s="946"/>
      <c r="O15" s="946"/>
      <c r="P15" s="946"/>
      <c r="Q15" s="874"/>
      <c r="R15" s="873" t="s">
        <v>556</v>
      </c>
      <c r="S15" s="946"/>
      <c r="T15" s="946"/>
      <c r="U15" s="946"/>
      <c r="V15" s="947"/>
    </row>
    <row r="16" spans="1:22" ht="15.6" customHeight="1" thickBot="1" x14ac:dyDescent="0.3">
      <c r="A16" s="937"/>
      <c r="B16" s="937"/>
      <c r="C16" s="123" t="s">
        <v>557</v>
      </c>
      <c r="D16" s="99" t="s">
        <v>558</v>
      </c>
      <c r="E16" s="99" t="s">
        <v>559</v>
      </c>
      <c r="F16" s="99" t="s">
        <v>560</v>
      </c>
      <c r="G16" s="99" t="s">
        <v>635</v>
      </c>
      <c r="H16" s="99" t="s">
        <v>557</v>
      </c>
      <c r="I16" s="99" t="s">
        <v>558</v>
      </c>
      <c r="J16" s="99" t="s">
        <v>559</v>
      </c>
      <c r="K16" s="99" t="s">
        <v>560</v>
      </c>
      <c r="L16" s="100" t="s">
        <v>635</v>
      </c>
      <c r="M16" s="124" t="s">
        <v>557</v>
      </c>
      <c r="N16" s="99" t="s">
        <v>558</v>
      </c>
      <c r="O16" s="99" t="s">
        <v>559</v>
      </c>
      <c r="P16" s="99" t="s">
        <v>560</v>
      </c>
      <c r="Q16" s="99" t="s">
        <v>635</v>
      </c>
      <c r="R16" s="99" t="s">
        <v>557</v>
      </c>
      <c r="S16" s="99" t="s">
        <v>558</v>
      </c>
      <c r="T16" s="99" t="s">
        <v>559</v>
      </c>
      <c r="U16" s="99" t="s">
        <v>560</v>
      </c>
      <c r="V16" s="100" t="s">
        <v>635</v>
      </c>
    </row>
    <row r="17" spans="1:22" x14ac:dyDescent="0.25">
      <c r="A17" s="109">
        <v>1</v>
      </c>
      <c r="B17" s="109">
        <v>2</v>
      </c>
      <c r="C17" s="106">
        <v>3</v>
      </c>
      <c r="D17" s="107">
        <v>4</v>
      </c>
      <c r="E17" s="107">
        <v>5</v>
      </c>
      <c r="F17" s="107">
        <v>6</v>
      </c>
      <c r="G17" s="107">
        <v>7</v>
      </c>
      <c r="H17" s="108">
        <v>8</v>
      </c>
      <c r="I17" s="108">
        <v>9</v>
      </c>
      <c r="J17" s="108">
        <v>10</v>
      </c>
      <c r="K17" s="108">
        <v>11</v>
      </c>
      <c r="L17" s="110">
        <v>12</v>
      </c>
      <c r="M17" s="106">
        <v>13</v>
      </c>
      <c r="N17" s="107">
        <v>14</v>
      </c>
      <c r="O17" s="107">
        <v>15</v>
      </c>
      <c r="P17" s="107">
        <v>16</v>
      </c>
      <c r="Q17" s="107">
        <v>17</v>
      </c>
      <c r="R17" s="108">
        <v>18</v>
      </c>
      <c r="S17" s="108">
        <v>19</v>
      </c>
      <c r="T17" s="108">
        <v>20</v>
      </c>
      <c r="U17" s="108">
        <v>21</v>
      </c>
      <c r="V17" s="110">
        <v>22</v>
      </c>
    </row>
    <row r="18" spans="1:22" ht="16.5" thickBot="1" x14ac:dyDescent="0.3">
      <c r="A18" s="42"/>
      <c r="B18" s="43"/>
      <c r="C18" s="44"/>
      <c r="D18" s="35"/>
      <c r="E18" s="35"/>
      <c r="F18" s="35"/>
      <c r="G18" s="35"/>
      <c r="H18" s="35"/>
      <c r="I18" s="35"/>
      <c r="J18" s="35"/>
      <c r="K18" s="35"/>
      <c r="L18" s="45"/>
      <c r="M18" s="44"/>
      <c r="N18" s="35"/>
      <c r="O18" s="35"/>
      <c r="P18" s="35"/>
      <c r="Q18" s="37"/>
      <c r="R18" s="37"/>
      <c r="S18" s="37"/>
      <c r="T18" s="37"/>
      <c r="U18" s="37"/>
      <c r="V18" s="38"/>
    </row>
    <row r="19" spans="1:22" x14ac:dyDescent="0.25">
      <c r="A19" s="2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3"/>
    </row>
    <row r="20" spans="1:22" x14ac:dyDescent="0.25">
      <c r="B20" s="1" t="s">
        <v>612</v>
      </c>
    </row>
    <row r="22" spans="1:22" x14ac:dyDescent="0.25">
      <c r="M22" s="13"/>
      <c r="N22" s="13"/>
      <c r="O22" s="13"/>
      <c r="P22" s="13"/>
    </row>
    <row r="23" spans="1:22" x14ac:dyDescent="0.25">
      <c r="M23" s="13"/>
      <c r="N23" s="934"/>
      <c r="O23" s="934"/>
      <c r="P23" s="13"/>
    </row>
    <row r="24" spans="1:22" x14ac:dyDescent="0.25">
      <c r="M24" s="13"/>
      <c r="N24" s="13"/>
      <c r="O24" s="13"/>
      <c r="P24" s="13"/>
    </row>
    <row r="25" spans="1:22" x14ac:dyDescent="0.25">
      <c r="A25" s="20"/>
    </row>
    <row r="27" spans="1:22" x14ac:dyDescent="0.25">
      <c r="A27" s="17"/>
    </row>
  </sheetData>
  <mergeCells count="14">
    <mergeCell ref="N23:O23"/>
    <mergeCell ref="A5:V5"/>
    <mergeCell ref="A13:A16"/>
    <mergeCell ref="B13:B16"/>
    <mergeCell ref="C13:L13"/>
    <mergeCell ref="M13:V13"/>
    <mergeCell ref="C14:G14"/>
    <mergeCell ref="H14:L14"/>
    <mergeCell ref="M14:Q14"/>
    <mergeCell ref="R14:V14"/>
    <mergeCell ref="C15:G15"/>
    <mergeCell ref="H15:L15"/>
    <mergeCell ref="M15:Q15"/>
    <mergeCell ref="R15:V15"/>
  </mergeCells>
  <phoneticPr fontId="0" type="noConversion"/>
  <pageMargins left="0.7" right="0.7" top="0.75" bottom="0.75" header="0.3" footer="0.3"/>
  <pageSetup paperSize="9" scale="6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00"/>
  <sheetViews>
    <sheetView zoomScale="90" zoomScaleNormal="90" workbookViewId="0">
      <selection activeCell="H13" sqref="H13:K13"/>
    </sheetView>
  </sheetViews>
  <sheetFormatPr defaultColWidth="9" defaultRowHeight="15.75" x14ac:dyDescent="0.25"/>
  <cols>
    <col min="1" max="2" width="57.875" style="226" customWidth="1"/>
    <col min="3" max="16384" width="9" style="228"/>
  </cols>
  <sheetData>
    <row r="1" spans="1:2" x14ac:dyDescent="0.25">
      <c r="B1" s="518" t="s">
        <v>119</v>
      </c>
    </row>
    <row r="2" spans="1:2" x14ac:dyDescent="0.25">
      <c r="B2" s="518" t="s">
        <v>101</v>
      </c>
    </row>
    <row r="3" spans="1:2" x14ac:dyDescent="0.25">
      <c r="B3" s="518" t="s">
        <v>116</v>
      </c>
    </row>
    <row r="4" spans="1:2" x14ac:dyDescent="0.25">
      <c r="B4" s="227"/>
    </row>
    <row r="5" spans="1:2" ht="30.75" customHeight="1" x14ac:dyDescent="0.25">
      <c r="A5" s="948" t="s">
        <v>343</v>
      </c>
      <c r="B5" s="949"/>
    </row>
    <row r="6" spans="1:2" x14ac:dyDescent="0.25">
      <c r="B6" s="227"/>
    </row>
    <row r="7" spans="1:2" x14ac:dyDescent="0.25">
      <c r="B7" s="445" t="s">
        <v>102</v>
      </c>
    </row>
    <row r="8" spans="1:2" x14ac:dyDescent="0.25">
      <c r="B8" s="445" t="s">
        <v>498</v>
      </c>
    </row>
    <row r="9" spans="1:2" x14ac:dyDescent="0.25">
      <c r="B9" s="4"/>
    </row>
    <row r="10" spans="1:2" x14ac:dyDescent="0.25">
      <c r="B10" s="445" t="s">
        <v>706</v>
      </c>
    </row>
    <row r="11" spans="1:2" x14ac:dyDescent="0.25">
      <c r="B11" s="445" t="s">
        <v>707</v>
      </c>
    </row>
    <row r="12" spans="1:2" x14ac:dyDescent="0.25">
      <c r="B12" s="507" t="s">
        <v>106</v>
      </c>
    </row>
    <row r="13" spans="1:2" ht="16.5" thickBot="1" x14ac:dyDescent="0.3">
      <c r="B13" s="229"/>
    </row>
    <row r="14" spans="1:2" ht="16.5" thickBot="1" x14ac:dyDescent="0.3">
      <c r="A14" s="230" t="s">
        <v>538</v>
      </c>
      <c r="B14" s="231"/>
    </row>
    <row r="15" spans="1:2" ht="16.5" thickBot="1" x14ac:dyDescent="0.3">
      <c r="A15" s="230" t="s">
        <v>148</v>
      </c>
      <c r="B15" s="231"/>
    </row>
    <row r="16" spans="1:2" ht="16.5" thickBot="1" x14ac:dyDescent="0.3">
      <c r="A16" s="230" t="s">
        <v>149</v>
      </c>
      <c r="B16" s="232" t="s">
        <v>150</v>
      </c>
    </row>
    <row r="17" spans="1:2" ht="16.5" thickBot="1" x14ac:dyDescent="0.3">
      <c r="A17" s="230" t="s">
        <v>151</v>
      </c>
      <c r="B17" s="232"/>
    </row>
    <row r="18" spans="1:2" ht="16.5" thickBot="1" x14ac:dyDescent="0.3">
      <c r="A18" s="233" t="s">
        <v>152</v>
      </c>
      <c r="B18" s="231" t="s">
        <v>153</v>
      </c>
    </row>
    <row r="19" spans="1:2" ht="30.75" thickBot="1" x14ac:dyDescent="0.3">
      <c r="A19" s="234" t="s">
        <v>154</v>
      </c>
      <c r="B19" s="235" t="s">
        <v>155</v>
      </c>
    </row>
    <row r="20" spans="1:2" ht="16.5" thickBot="1" x14ac:dyDescent="0.3">
      <c r="A20" s="236" t="s">
        <v>156</v>
      </c>
      <c r="B20" s="237"/>
    </row>
    <row r="21" spans="1:2" ht="30.75" thickBot="1" x14ac:dyDescent="0.3">
      <c r="A21" s="237" t="s">
        <v>157</v>
      </c>
      <c r="B21" s="237"/>
    </row>
    <row r="22" spans="1:2" ht="60.75" thickBot="1" x14ac:dyDescent="0.3">
      <c r="A22" s="238" t="s">
        <v>158</v>
      </c>
      <c r="B22" s="237"/>
    </row>
    <row r="23" spans="1:2" ht="60.75" thickBot="1" x14ac:dyDescent="0.3">
      <c r="A23" s="239" t="s">
        <v>159</v>
      </c>
      <c r="B23" s="237"/>
    </row>
    <row r="24" spans="1:2" ht="16.5" thickBot="1" x14ac:dyDescent="0.3">
      <c r="A24" s="233" t="s">
        <v>160</v>
      </c>
      <c r="B24" s="237"/>
    </row>
    <row r="25" spans="1:2" ht="30.75" thickBot="1" x14ac:dyDescent="0.3">
      <c r="A25" s="239" t="s">
        <v>161</v>
      </c>
      <c r="B25" s="237"/>
    </row>
    <row r="26" spans="1:2" ht="16.5" thickBot="1" x14ac:dyDescent="0.3">
      <c r="A26" s="233" t="s">
        <v>162</v>
      </c>
      <c r="B26" s="237"/>
    </row>
    <row r="27" spans="1:2" ht="30.75" thickBot="1" x14ac:dyDescent="0.3">
      <c r="A27" s="240" t="s">
        <v>163</v>
      </c>
      <c r="B27" s="237"/>
    </row>
    <row r="28" spans="1:2" ht="16.5" thickBot="1" x14ac:dyDescent="0.3">
      <c r="A28" s="233" t="s">
        <v>164</v>
      </c>
      <c r="B28" s="235" t="s">
        <v>165</v>
      </c>
    </row>
    <row r="29" spans="1:2" ht="16.5" thickBot="1" x14ac:dyDescent="0.3">
      <c r="A29" s="236" t="s">
        <v>166</v>
      </c>
      <c r="B29" s="235"/>
    </row>
    <row r="30" spans="1:2" ht="90.75" thickBot="1" x14ac:dyDescent="0.3">
      <c r="A30" s="233" t="s">
        <v>167</v>
      </c>
      <c r="B30" s="241" t="s">
        <v>168</v>
      </c>
    </row>
    <row r="31" spans="1:2" ht="28.5" x14ac:dyDescent="0.25">
      <c r="A31" s="236" t="s">
        <v>169</v>
      </c>
      <c r="B31" s="238"/>
    </row>
    <row r="32" spans="1:2" ht="45" x14ac:dyDescent="0.25">
      <c r="A32" s="242" t="s">
        <v>170</v>
      </c>
      <c r="B32" s="242"/>
    </row>
    <row r="33" spans="1:2" x14ac:dyDescent="0.25">
      <c r="A33" s="242" t="s">
        <v>171</v>
      </c>
      <c r="B33" s="242"/>
    </row>
    <row r="34" spans="1:2" x14ac:dyDescent="0.25">
      <c r="A34" s="242" t="s">
        <v>172</v>
      </c>
      <c r="B34" s="242"/>
    </row>
    <row r="35" spans="1:2" ht="16.5" thickBot="1" x14ac:dyDescent="0.3">
      <c r="A35" s="243" t="s">
        <v>173</v>
      </c>
      <c r="B35" s="244"/>
    </row>
    <row r="36" spans="1:2" ht="29.25" thickBot="1" x14ac:dyDescent="0.3">
      <c r="A36" s="245" t="s">
        <v>174</v>
      </c>
      <c r="B36" s="237"/>
    </row>
    <row r="37" spans="1:2" ht="16.5" thickBot="1" x14ac:dyDescent="0.3">
      <c r="A37" s="237" t="s">
        <v>175</v>
      </c>
      <c r="B37" s="237"/>
    </row>
    <row r="38" spans="1:2" ht="29.25" thickBot="1" x14ac:dyDescent="0.3">
      <c r="A38" s="246" t="s">
        <v>176</v>
      </c>
      <c r="B38" s="237"/>
    </row>
    <row r="39" spans="1:2" ht="29.25" thickBot="1" x14ac:dyDescent="0.3">
      <c r="A39" s="246" t="s">
        <v>177</v>
      </c>
      <c r="B39" s="237"/>
    </row>
    <row r="40" spans="1:2" ht="16.5" thickBot="1" x14ac:dyDescent="0.3">
      <c r="A40" s="237" t="s">
        <v>570</v>
      </c>
      <c r="B40" s="237"/>
    </row>
    <row r="41" spans="1:2" ht="29.25" thickBot="1" x14ac:dyDescent="0.3">
      <c r="A41" s="246" t="s">
        <v>178</v>
      </c>
      <c r="B41" s="237"/>
    </row>
    <row r="42" spans="1:2" ht="16.5" thickBot="1" x14ac:dyDescent="0.3">
      <c r="A42" s="237" t="s">
        <v>179</v>
      </c>
      <c r="B42" s="237"/>
    </row>
    <row r="43" spans="1:2" ht="16.5" thickBot="1" x14ac:dyDescent="0.3">
      <c r="A43" s="237" t="s">
        <v>180</v>
      </c>
      <c r="B43" s="237"/>
    </row>
    <row r="44" spans="1:2" ht="16.5" thickBot="1" x14ac:dyDescent="0.3">
      <c r="A44" s="237" t="s">
        <v>181</v>
      </c>
      <c r="B44" s="237"/>
    </row>
    <row r="45" spans="1:2" ht="16.5" thickBot="1" x14ac:dyDescent="0.3">
      <c r="A45" s="237" t="s">
        <v>182</v>
      </c>
      <c r="B45" s="237"/>
    </row>
    <row r="46" spans="1:2" ht="29.25" thickBot="1" x14ac:dyDescent="0.3">
      <c r="A46" s="246" t="s">
        <v>183</v>
      </c>
      <c r="B46" s="237"/>
    </row>
    <row r="47" spans="1:2" ht="16.5" thickBot="1" x14ac:dyDescent="0.3">
      <c r="A47" s="237" t="s">
        <v>179</v>
      </c>
      <c r="B47" s="237"/>
    </row>
    <row r="48" spans="1:2" ht="16.5" thickBot="1" x14ac:dyDescent="0.3">
      <c r="A48" s="237" t="s">
        <v>180</v>
      </c>
      <c r="B48" s="237"/>
    </row>
    <row r="49" spans="1:2" ht="16.5" thickBot="1" x14ac:dyDescent="0.3">
      <c r="A49" s="237" t="s">
        <v>181</v>
      </c>
      <c r="B49" s="237"/>
    </row>
    <row r="50" spans="1:2" ht="16.5" thickBot="1" x14ac:dyDescent="0.3">
      <c r="A50" s="237" t="s">
        <v>182</v>
      </c>
      <c r="B50" s="237"/>
    </row>
    <row r="51" spans="1:2" ht="29.25" thickBot="1" x14ac:dyDescent="0.3">
      <c r="A51" s="246" t="s">
        <v>184</v>
      </c>
      <c r="B51" s="237"/>
    </row>
    <row r="52" spans="1:2" ht="16.5" thickBot="1" x14ac:dyDescent="0.3">
      <c r="A52" s="237" t="s">
        <v>179</v>
      </c>
      <c r="B52" s="237"/>
    </row>
    <row r="53" spans="1:2" ht="16.5" thickBot="1" x14ac:dyDescent="0.3">
      <c r="A53" s="237" t="s">
        <v>180</v>
      </c>
      <c r="B53" s="237"/>
    </row>
    <row r="54" spans="1:2" ht="16.5" thickBot="1" x14ac:dyDescent="0.3">
      <c r="A54" s="237" t="s">
        <v>181</v>
      </c>
      <c r="B54" s="237"/>
    </row>
    <row r="55" spans="1:2" ht="16.5" thickBot="1" x14ac:dyDescent="0.3">
      <c r="A55" s="237" t="s">
        <v>182</v>
      </c>
      <c r="B55" s="237"/>
    </row>
    <row r="56" spans="1:2" ht="29.25" thickBot="1" x14ac:dyDescent="0.3">
      <c r="A56" s="236" t="s">
        <v>185</v>
      </c>
      <c r="B56" s="247"/>
    </row>
    <row r="57" spans="1:2" ht="16.5" thickBot="1" x14ac:dyDescent="0.3">
      <c r="A57" s="238" t="s">
        <v>570</v>
      </c>
      <c r="B57" s="247"/>
    </row>
    <row r="58" spans="1:2" ht="16.5" thickBot="1" x14ac:dyDescent="0.3">
      <c r="A58" s="238" t="s">
        <v>186</v>
      </c>
      <c r="B58" s="247"/>
    </row>
    <row r="59" spans="1:2" ht="16.5" thickBot="1" x14ac:dyDescent="0.3">
      <c r="A59" s="238" t="s">
        <v>187</v>
      </c>
      <c r="B59" s="247"/>
    </row>
    <row r="60" spans="1:2" ht="16.5" thickBot="1" x14ac:dyDescent="0.3">
      <c r="A60" s="238" t="s">
        <v>188</v>
      </c>
      <c r="B60" s="247"/>
    </row>
    <row r="61" spans="1:2" ht="16.5" thickBot="1" x14ac:dyDescent="0.3">
      <c r="A61" s="233" t="s">
        <v>189</v>
      </c>
      <c r="B61" s="248"/>
    </row>
    <row r="62" spans="1:2" ht="16.5" thickBot="1" x14ac:dyDescent="0.3">
      <c r="A62" s="233" t="s">
        <v>190</v>
      </c>
      <c r="B62" s="248"/>
    </row>
    <row r="63" spans="1:2" ht="16.5" thickBot="1" x14ac:dyDescent="0.3">
      <c r="A63" s="233" t="s">
        <v>191</v>
      </c>
      <c r="B63" s="248"/>
    </row>
    <row r="64" spans="1:2" ht="16.5" thickBot="1" x14ac:dyDescent="0.3">
      <c r="A64" s="234" t="s">
        <v>192</v>
      </c>
      <c r="B64" s="235"/>
    </row>
    <row r="65" spans="1:2" x14ac:dyDescent="0.25">
      <c r="A65" s="236" t="s">
        <v>193</v>
      </c>
      <c r="B65" s="950" t="s">
        <v>194</v>
      </c>
    </row>
    <row r="66" spans="1:2" x14ac:dyDescent="0.25">
      <c r="A66" s="242" t="s">
        <v>195</v>
      </c>
      <c r="B66" s="951"/>
    </row>
    <row r="67" spans="1:2" x14ac:dyDescent="0.25">
      <c r="A67" s="242" t="s">
        <v>196</v>
      </c>
      <c r="B67" s="951"/>
    </row>
    <row r="68" spans="1:2" x14ac:dyDescent="0.25">
      <c r="A68" s="242" t="s">
        <v>197</v>
      </c>
      <c r="B68" s="951"/>
    </row>
    <row r="69" spans="1:2" x14ac:dyDescent="0.25">
      <c r="A69" s="242" t="s">
        <v>198</v>
      </c>
      <c r="B69" s="951"/>
    </row>
    <row r="70" spans="1:2" ht="16.5" thickBot="1" x14ac:dyDescent="0.3">
      <c r="A70" s="244" t="s">
        <v>199</v>
      </c>
      <c r="B70" s="952"/>
    </row>
    <row r="71" spans="1:2" ht="30.75" thickBot="1" x14ac:dyDescent="0.3">
      <c r="A71" s="238" t="s">
        <v>200</v>
      </c>
      <c r="B71" s="239"/>
    </row>
    <row r="72" spans="1:2" ht="29.25" thickBot="1" x14ac:dyDescent="0.3">
      <c r="A72" s="233" t="s">
        <v>201</v>
      </c>
      <c r="B72" s="239"/>
    </row>
    <row r="73" spans="1:2" ht="16.5" thickBot="1" x14ac:dyDescent="0.3">
      <c r="A73" s="238" t="s">
        <v>570</v>
      </c>
      <c r="B73" s="250"/>
    </row>
    <row r="74" spans="1:2" ht="16.5" thickBot="1" x14ac:dyDescent="0.3">
      <c r="A74" s="238" t="s">
        <v>202</v>
      </c>
      <c r="B74" s="239"/>
    </row>
    <row r="75" spans="1:2" ht="16.5" thickBot="1" x14ac:dyDescent="0.3">
      <c r="A75" s="238" t="s">
        <v>203</v>
      </c>
      <c r="B75" s="250"/>
    </row>
    <row r="76" spans="1:2" ht="30.75" thickBot="1" x14ac:dyDescent="0.3">
      <c r="A76" s="251" t="s">
        <v>204</v>
      </c>
      <c r="B76" s="249" t="s">
        <v>205</v>
      </c>
    </row>
    <row r="77" spans="1:2" ht="16.5" thickBot="1" x14ac:dyDescent="0.3">
      <c r="A77" s="233" t="s">
        <v>206</v>
      </c>
      <c r="B77" s="248"/>
    </row>
    <row r="78" spans="1:2" ht="16.5" thickBot="1" x14ac:dyDescent="0.3">
      <c r="A78" s="242" t="s">
        <v>207</v>
      </c>
      <c r="B78" s="252"/>
    </row>
    <row r="79" spans="1:2" ht="16.5" thickBot="1" x14ac:dyDescent="0.3">
      <c r="A79" s="242" t="s">
        <v>208</v>
      </c>
      <c r="B79" s="252"/>
    </row>
    <row r="80" spans="1:2" ht="16.5" thickBot="1" x14ac:dyDescent="0.3">
      <c r="A80" s="242" t="s">
        <v>209</v>
      </c>
      <c r="B80" s="252"/>
    </row>
    <row r="81" spans="1:2" ht="45.75" thickBot="1" x14ac:dyDescent="0.3">
      <c r="A81" s="253" t="s">
        <v>210</v>
      </c>
      <c r="B81" s="250" t="s">
        <v>211</v>
      </c>
    </row>
    <row r="82" spans="1:2" ht="28.5" x14ac:dyDescent="0.25">
      <c r="A82" s="236" t="s">
        <v>212</v>
      </c>
      <c r="B82" s="950" t="s">
        <v>213</v>
      </c>
    </row>
    <row r="83" spans="1:2" x14ac:dyDescent="0.25">
      <c r="A83" s="242" t="s">
        <v>214</v>
      </c>
      <c r="B83" s="951"/>
    </row>
    <row r="84" spans="1:2" x14ac:dyDescent="0.25">
      <c r="A84" s="242" t="s">
        <v>215</v>
      </c>
      <c r="B84" s="951"/>
    </row>
    <row r="85" spans="1:2" x14ac:dyDescent="0.25">
      <c r="A85" s="242" t="s">
        <v>216</v>
      </c>
      <c r="B85" s="951"/>
    </row>
    <row r="86" spans="1:2" x14ac:dyDescent="0.25">
      <c r="A86" s="242" t="s">
        <v>217</v>
      </c>
      <c r="B86" s="951"/>
    </row>
    <row r="87" spans="1:2" ht="16.5" thickBot="1" x14ac:dyDescent="0.3">
      <c r="A87" s="254" t="s">
        <v>218</v>
      </c>
      <c r="B87" s="952"/>
    </row>
    <row r="89" spans="1:2" x14ac:dyDescent="0.25">
      <c r="A89" s="255" t="s">
        <v>219</v>
      </c>
      <c r="B89" s="255"/>
    </row>
    <row r="90" spans="1:2" x14ac:dyDescent="0.25">
      <c r="A90" s="226" t="s">
        <v>220</v>
      </c>
    </row>
    <row r="91" spans="1:2" x14ac:dyDescent="0.25">
      <c r="A91" s="226" t="s">
        <v>221</v>
      </c>
    </row>
    <row r="92" spans="1:2" x14ac:dyDescent="0.25">
      <c r="A92" s="226" t="s">
        <v>222</v>
      </c>
    </row>
    <row r="93" spans="1:2" x14ac:dyDescent="0.25">
      <c r="A93" s="226" t="s">
        <v>223</v>
      </c>
    </row>
    <row r="94" spans="1:2" x14ac:dyDescent="0.25">
      <c r="A94" s="226" t="s">
        <v>224</v>
      </c>
    </row>
    <row r="95" spans="1:2" x14ac:dyDescent="0.25">
      <c r="A95" s="226" t="s">
        <v>225</v>
      </c>
    </row>
    <row r="96" spans="1:2" x14ac:dyDescent="0.25">
      <c r="A96" s="953" t="s">
        <v>226</v>
      </c>
      <c r="B96" s="953"/>
    </row>
    <row r="98" spans="1:2" x14ac:dyDescent="0.25">
      <c r="A98" s="256"/>
      <c r="B98" s="257"/>
    </row>
    <row r="99" spans="1:2" x14ac:dyDescent="0.25">
      <c r="B99" s="258"/>
    </row>
    <row r="100" spans="1:2" x14ac:dyDescent="0.25">
      <c r="B100" s="259"/>
    </row>
  </sheetData>
  <mergeCells count="4">
    <mergeCell ref="A5:B5"/>
    <mergeCell ref="B65:B70"/>
    <mergeCell ref="B82:B87"/>
    <mergeCell ref="A96:B96"/>
  </mergeCells>
  <phoneticPr fontId="0" type="noConversion"/>
  <pageMargins left="0.7" right="0.7" top="0.75" bottom="0.75" header="0.3" footer="0.3"/>
  <pageSetup paperSize="9" scale="65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8"/>
  <sheetViews>
    <sheetView topLeftCell="A7" zoomScale="80" zoomScaleNormal="80" workbookViewId="0">
      <selection activeCell="A13" sqref="A13:K13"/>
    </sheetView>
  </sheetViews>
  <sheetFormatPr defaultColWidth="9" defaultRowHeight="15.75" x14ac:dyDescent="0.25"/>
  <cols>
    <col min="1" max="1" width="13.875" style="1" customWidth="1"/>
    <col min="2" max="2" width="31.75" style="17" customWidth="1"/>
    <col min="3" max="6" width="11.75" style="17" customWidth="1"/>
    <col min="7" max="8" width="20" style="17" customWidth="1"/>
    <col min="9" max="9" width="15.625" style="17" customWidth="1"/>
    <col min="10" max="14" width="7.875" style="17" customWidth="1"/>
    <col min="15" max="15" width="9" style="17"/>
    <col min="16" max="16384" width="9" style="1"/>
  </cols>
  <sheetData>
    <row r="1" spans="1:14" x14ac:dyDescent="0.25">
      <c r="A1" s="17"/>
      <c r="B1" s="260"/>
      <c r="C1" s="260"/>
      <c r="D1" s="260"/>
      <c r="E1" s="260"/>
      <c r="F1" s="260"/>
      <c r="G1" s="260"/>
      <c r="H1" s="260"/>
      <c r="I1" s="260"/>
      <c r="N1" s="518" t="s">
        <v>334</v>
      </c>
    </row>
    <row r="2" spans="1:14" x14ac:dyDescent="0.25">
      <c r="A2" s="17"/>
      <c r="B2" s="260"/>
      <c r="C2" s="260"/>
      <c r="D2" s="260"/>
      <c r="E2" s="260"/>
      <c r="F2" s="260"/>
      <c r="G2" s="260"/>
      <c r="H2" s="260"/>
      <c r="I2" s="260"/>
      <c r="N2" s="518" t="s">
        <v>101</v>
      </c>
    </row>
    <row r="3" spans="1:14" x14ac:dyDescent="0.25">
      <c r="A3" s="17"/>
      <c r="B3" s="260"/>
      <c r="C3" s="260"/>
      <c r="D3" s="260"/>
      <c r="E3" s="260"/>
      <c r="F3" s="260"/>
      <c r="G3" s="260"/>
      <c r="H3" s="260"/>
      <c r="I3" s="260"/>
      <c r="N3" s="518" t="s">
        <v>116</v>
      </c>
    </row>
    <row r="4" spans="1:14" x14ac:dyDescent="0.25">
      <c r="A4" s="17"/>
      <c r="B4" s="260"/>
      <c r="C4" s="260"/>
      <c r="D4" s="260"/>
      <c r="E4" s="260"/>
      <c r="F4" s="260"/>
      <c r="G4" s="260"/>
      <c r="H4" s="260"/>
      <c r="I4" s="260"/>
      <c r="N4" s="518"/>
    </row>
    <row r="5" spans="1:14" ht="33" customHeight="1" x14ac:dyDescent="0.25">
      <c r="A5" s="954" t="s">
        <v>344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</row>
    <row r="6" spans="1:14" x14ac:dyDescent="0.25">
      <c r="A6" s="17"/>
      <c r="B6" s="260"/>
      <c r="C6" s="260"/>
      <c r="D6" s="260"/>
      <c r="E6" s="260"/>
      <c r="F6" s="260"/>
      <c r="G6" s="260"/>
      <c r="H6" s="260"/>
      <c r="I6" s="260"/>
    </row>
    <row r="7" spans="1:14" s="228" customFormat="1" x14ac:dyDescent="0.25">
      <c r="M7" s="226"/>
      <c r="N7" s="445" t="s">
        <v>102</v>
      </c>
    </row>
    <row r="8" spans="1:14" s="228" customFormat="1" x14ac:dyDescent="0.25">
      <c r="M8" s="226"/>
      <c r="N8" s="445" t="s">
        <v>498</v>
      </c>
    </row>
    <row r="9" spans="1:14" s="228" customFormat="1" x14ac:dyDescent="0.25">
      <c r="M9" s="226"/>
      <c r="N9" s="4"/>
    </row>
    <row r="10" spans="1:14" s="228" customFormat="1" x14ac:dyDescent="0.25">
      <c r="M10" s="226"/>
      <c r="N10" s="445" t="s">
        <v>706</v>
      </c>
    </row>
    <row r="11" spans="1:14" s="228" customFormat="1" x14ac:dyDescent="0.25">
      <c r="M11" s="226"/>
      <c r="N11" s="445" t="s">
        <v>707</v>
      </c>
    </row>
    <row r="12" spans="1:14" s="228" customFormat="1" x14ac:dyDescent="0.25">
      <c r="M12" s="226"/>
      <c r="N12" s="507" t="s">
        <v>106</v>
      </c>
    </row>
    <row r="13" spans="1:14" x14ac:dyDescent="0.25">
      <c r="A13" s="956" t="s">
        <v>227</v>
      </c>
      <c r="B13" s="956"/>
      <c r="C13" s="956"/>
      <c r="D13" s="956"/>
      <c r="E13" s="956"/>
      <c r="F13" s="956"/>
      <c r="G13" s="956"/>
      <c r="H13" s="956"/>
      <c r="I13" s="956"/>
    </row>
    <row r="14" spans="1:14" x14ac:dyDescent="0.25">
      <c r="A14" s="260"/>
      <c r="B14" s="260"/>
      <c r="C14" s="260"/>
      <c r="D14" s="260"/>
      <c r="E14" s="260"/>
      <c r="F14" s="260"/>
      <c r="G14" s="260"/>
      <c r="H14" s="260"/>
      <c r="I14" s="260"/>
    </row>
    <row r="15" spans="1:14" ht="16.5" thickBot="1" x14ac:dyDescent="0.3">
      <c r="A15" s="957" t="s">
        <v>640</v>
      </c>
      <c r="B15" s="957"/>
      <c r="C15" s="958"/>
      <c r="D15" s="958"/>
      <c r="E15" s="958"/>
      <c r="F15" s="958"/>
      <c r="G15" s="958"/>
      <c r="H15" s="958"/>
      <c r="I15" s="958"/>
    </row>
    <row r="16" spans="1:14" x14ac:dyDescent="0.25">
      <c r="A16" s="858" t="s">
        <v>228</v>
      </c>
      <c r="B16" s="931" t="s">
        <v>229</v>
      </c>
      <c r="C16" s="931" t="s">
        <v>230</v>
      </c>
      <c r="D16" s="931"/>
      <c r="E16" s="931"/>
      <c r="F16" s="931"/>
      <c r="G16" s="931" t="s">
        <v>231</v>
      </c>
      <c r="H16" s="931" t="s">
        <v>232</v>
      </c>
      <c r="I16" s="960" t="s">
        <v>233</v>
      </c>
      <c r="J16" s="962" t="s">
        <v>234</v>
      </c>
      <c r="K16" s="963"/>
      <c r="L16" s="963"/>
      <c r="M16" s="963"/>
      <c r="N16" s="964"/>
    </row>
    <row r="17" spans="1:14" x14ac:dyDescent="0.25">
      <c r="A17" s="859"/>
      <c r="B17" s="932"/>
      <c r="C17" s="932" t="s">
        <v>235</v>
      </c>
      <c r="D17" s="932"/>
      <c r="E17" s="932" t="s">
        <v>236</v>
      </c>
      <c r="F17" s="932"/>
      <c r="G17" s="932"/>
      <c r="H17" s="932"/>
      <c r="I17" s="961"/>
      <c r="J17" s="965"/>
      <c r="K17" s="966"/>
      <c r="L17" s="966"/>
      <c r="M17" s="966"/>
      <c r="N17" s="967"/>
    </row>
    <row r="18" spans="1:14" x14ac:dyDescent="0.25">
      <c r="A18" s="859"/>
      <c r="B18" s="932"/>
      <c r="C18" s="974" t="s">
        <v>237</v>
      </c>
      <c r="D18" s="974" t="s">
        <v>238</v>
      </c>
      <c r="E18" s="974" t="s">
        <v>237</v>
      </c>
      <c r="F18" s="974" t="s">
        <v>238</v>
      </c>
      <c r="G18" s="932"/>
      <c r="H18" s="932"/>
      <c r="I18" s="961"/>
      <c r="J18" s="968"/>
      <c r="K18" s="969"/>
      <c r="L18" s="969"/>
      <c r="M18" s="969"/>
      <c r="N18" s="970"/>
    </row>
    <row r="19" spans="1:14" x14ac:dyDescent="0.25">
      <c r="A19" s="859"/>
      <c r="B19" s="959"/>
      <c r="C19" s="975"/>
      <c r="D19" s="975"/>
      <c r="E19" s="975"/>
      <c r="F19" s="975"/>
      <c r="G19" s="932"/>
      <c r="H19" s="932"/>
      <c r="I19" s="961"/>
      <c r="J19" s="968"/>
      <c r="K19" s="969"/>
      <c r="L19" s="969"/>
      <c r="M19" s="969"/>
      <c r="N19" s="970"/>
    </row>
    <row r="20" spans="1:14" x14ac:dyDescent="0.25">
      <c r="A20" s="859"/>
      <c r="B20" s="932"/>
      <c r="C20" s="976"/>
      <c r="D20" s="976"/>
      <c r="E20" s="976"/>
      <c r="F20" s="976"/>
      <c r="G20" s="932"/>
      <c r="H20" s="932"/>
      <c r="I20" s="961"/>
      <c r="J20" s="971"/>
      <c r="K20" s="972"/>
      <c r="L20" s="972"/>
      <c r="M20" s="972"/>
      <c r="N20" s="973"/>
    </row>
    <row r="21" spans="1:14" ht="16.5" thickBot="1" x14ac:dyDescent="0.3">
      <c r="A21" s="138">
        <v>1</v>
      </c>
      <c r="B21" s="261">
        <v>2</v>
      </c>
      <c r="C21" s="261">
        <v>3</v>
      </c>
      <c r="D21" s="261">
        <v>4</v>
      </c>
      <c r="E21" s="261">
        <v>5</v>
      </c>
      <c r="F21" s="261">
        <v>6</v>
      </c>
      <c r="G21" s="261">
        <v>8</v>
      </c>
      <c r="H21" s="261">
        <v>9</v>
      </c>
      <c r="I21" s="261">
        <v>10</v>
      </c>
      <c r="J21" s="983">
        <v>11</v>
      </c>
      <c r="K21" s="984"/>
      <c r="L21" s="984"/>
      <c r="M21" s="984"/>
      <c r="N21" s="985"/>
    </row>
    <row r="22" spans="1:14" x14ac:dyDescent="0.25">
      <c r="A22" s="262" t="s">
        <v>543</v>
      </c>
      <c r="B22" s="263"/>
      <c r="C22" s="263"/>
      <c r="D22" s="263"/>
      <c r="E22" s="263"/>
      <c r="F22" s="263"/>
      <c r="G22" s="263"/>
      <c r="H22" s="263"/>
      <c r="I22" s="263"/>
      <c r="J22" s="986"/>
      <c r="K22" s="987"/>
      <c r="L22" s="987"/>
      <c r="M22" s="987"/>
      <c r="N22" s="988"/>
    </row>
    <row r="23" spans="1:14" x14ac:dyDescent="0.25">
      <c r="A23" s="264" t="s">
        <v>536</v>
      </c>
      <c r="B23" s="129"/>
      <c r="C23" s="129"/>
      <c r="D23" s="129"/>
      <c r="E23" s="129"/>
      <c r="F23" s="129"/>
      <c r="G23" s="129"/>
      <c r="H23" s="129"/>
      <c r="I23" s="129"/>
      <c r="J23" s="980"/>
      <c r="K23" s="981"/>
      <c r="L23" s="981"/>
      <c r="M23" s="981"/>
      <c r="N23" s="982"/>
    </row>
    <row r="24" spans="1:14" x14ac:dyDescent="0.25">
      <c r="A24" s="264"/>
      <c r="B24" s="129"/>
      <c r="C24" s="129"/>
      <c r="D24" s="129"/>
      <c r="E24" s="129"/>
      <c r="F24" s="129"/>
      <c r="G24" s="129"/>
      <c r="H24" s="129"/>
      <c r="I24" s="129"/>
      <c r="J24" s="980"/>
      <c r="K24" s="981"/>
      <c r="L24" s="981"/>
      <c r="M24" s="981"/>
      <c r="N24" s="982"/>
    </row>
    <row r="25" spans="1:14" x14ac:dyDescent="0.25">
      <c r="A25" s="264"/>
      <c r="B25" s="129"/>
      <c r="C25" s="129"/>
      <c r="D25" s="129"/>
      <c r="E25" s="129"/>
      <c r="F25" s="129"/>
      <c r="G25" s="129"/>
      <c r="H25" s="129"/>
      <c r="I25" s="129"/>
      <c r="J25" s="980"/>
      <c r="K25" s="981"/>
      <c r="L25" s="981"/>
      <c r="M25" s="981"/>
      <c r="N25" s="982"/>
    </row>
    <row r="26" spans="1:14" ht="16.5" thickBot="1" x14ac:dyDescent="0.3">
      <c r="A26" s="265"/>
      <c r="B26" s="130"/>
      <c r="C26" s="130"/>
      <c r="D26" s="130"/>
      <c r="E26" s="130"/>
      <c r="F26" s="130"/>
      <c r="G26" s="130"/>
      <c r="H26" s="130"/>
      <c r="I26" s="130"/>
      <c r="J26" s="977"/>
      <c r="K26" s="978"/>
      <c r="L26" s="978"/>
      <c r="M26" s="978"/>
      <c r="N26" s="979"/>
    </row>
    <row r="27" spans="1:14" x14ac:dyDescent="0.25">
      <c r="B27" s="266"/>
    </row>
    <row r="28" spans="1:14" x14ac:dyDescent="0.25">
      <c r="A28" s="1" t="s">
        <v>410</v>
      </c>
      <c r="B28" s="266"/>
    </row>
  </sheetData>
  <mergeCells count="22">
    <mergeCell ref="J26:N26"/>
    <mergeCell ref="J24:N24"/>
    <mergeCell ref="J21:N21"/>
    <mergeCell ref="J22:N22"/>
    <mergeCell ref="J23:N23"/>
    <mergeCell ref="J25:N25"/>
    <mergeCell ref="A5:N5"/>
    <mergeCell ref="A13:I13"/>
    <mergeCell ref="A15:I15"/>
    <mergeCell ref="A16:A20"/>
    <mergeCell ref="B16:B20"/>
    <mergeCell ref="C16:F16"/>
    <mergeCell ref="G16:G20"/>
    <mergeCell ref="H16:H20"/>
    <mergeCell ref="I16:I20"/>
    <mergeCell ref="J16:N20"/>
    <mergeCell ref="C17:D17"/>
    <mergeCell ref="E17:F17"/>
    <mergeCell ref="C18:C20"/>
    <mergeCell ref="D18:D20"/>
    <mergeCell ref="E18:E20"/>
    <mergeCell ref="F18:F20"/>
  </mergeCells>
  <phoneticPr fontId="0" type="noConversion"/>
  <pageMargins left="0.7" right="0.7" top="0.75" bottom="0.75" header="0.3" footer="0.3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7"/>
  <sheetViews>
    <sheetView workbookViewId="0">
      <selection activeCell="H13" sqref="H13:K13"/>
    </sheetView>
  </sheetViews>
  <sheetFormatPr defaultColWidth="9" defaultRowHeight="15.75" x14ac:dyDescent="0.25"/>
  <cols>
    <col min="1" max="1" width="17.75" style="1" customWidth="1"/>
    <col min="2" max="2" width="57.375" style="1" customWidth="1"/>
    <col min="3" max="3" width="16.375" style="1" customWidth="1"/>
    <col min="4" max="16384" width="9" style="1"/>
  </cols>
  <sheetData>
    <row r="1" spans="1:16" x14ac:dyDescent="0.25">
      <c r="C1" s="445" t="s">
        <v>322</v>
      </c>
    </row>
    <row r="2" spans="1:16" x14ac:dyDescent="0.25">
      <c r="C2" s="445" t="s">
        <v>101</v>
      </c>
    </row>
    <row r="3" spans="1:16" x14ac:dyDescent="0.25">
      <c r="C3" s="445" t="s">
        <v>116</v>
      </c>
    </row>
    <row r="4" spans="1:16" x14ac:dyDescent="0.25">
      <c r="C4" s="4"/>
    </row>
    <row r="5" spans="1:16" ht="42.75" customHeight="1" x14ac:dyDescent="0.25">
      <c r="A5" s="991" t="s">
        <v>345</v>
      </c>
      <c r="B5" s="991"/>
      <c r="C5" s="99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C6" s="4"/>
    </row>
    <row r="7" spans="1:16" x14ac:dyDescent="0.25">
      <c r="C7" s="445" t="s">
        <v>102</v>
      </c>
    </row>
    <row r="8" spans="1:16" x14ac:dyDescent="0.25">
      <c r="C8" s="445" t="s">
        <v>498</v>
      </c>
    </row>
    <row r="9" spans="1:16" x14ac:dyDescent="0.25">
      <c r="C9" s="4"/>
    </row>
    <row r="10" spans="1:16" x14ac:dyDescent="0.25">
      <c r="C10" s="445" t="s">
        <v>706</v>
      </c>
    </row>
    <row r="11" spans="1:16" x14ac:dyDescent="0.25">
      <c r="C11" s="445" t="s">
        <v>707</v>
      </c>
    </row>
    <row r="12" spans="1:16" x14ac:dyDescent="0.25">
      <c r="C12" s="507" t="s">
        <v>106</v>
      </c>
    </row>
    <row r="14" spans="1:16" ht="16.5" thickBot="1" x14ac:dyDescent="0.3"/>
    <row r="15" spans="1:16" ht="21.75" customHeight="1" thickBot="1" x14ac:dyDescent="0.3">
      <c r="A15" s="131" t="s">
        <v>641</v>
      </c>
      <c r="B15" s="3" t="s">
        <v>642</v>
      </c>
      <c r="C15" s="132" t="s">
        <v>643</v>
      </c>
    </row>
    <row r="16" spans="1:16" x14ac:dyDescent="0.25">
      <c r="A16" s="133" t="s">
        <v>501</v>
      </c>
      <c r="B16" s="992" t="s">
        <v>644</v>
      </c>
      <c r="C16" s="993"/>
    </row>
    <row r="17" spans="1:3" x14ac:dyDescent="0.25">
      <c r="A17" s="134" t="s">
        <v>502</v>
      </c>
      <c r="B17" s="135" t="s">
        <v>645</v>
      </c>
      <c r="C17" s="30" t="s">
        <v>646</v>
      </c>
    </row>
    <row r="18" spans="1:3" ht="31.5" x14ac:dyDescent="0.25">
      <c r="A18" s="134" t="s">
        <v>503</v>
      </c>
      <c r="B18" s="135" t="s">
        <v>647</v>
      </c>
      <c r="C18" s="30" t="s">
        <v>648</v>
      </c>
    </row>
    <row r="19" spans="1:3" x14ac:dyDescent="0.25">
      <c r="A19" s="134" t="s">
        <v>504</v>
      </c>
      <c r="B19" s="994" t="s">
        <v>649</v>
      </c>
      <c r="C19" s="995"/>
    </row>
    <row r="20" spans="1:3" x14ac:dyDescent="0.25">
      <c r="A20" s="134" t="s">
        <v>505</v>
      </c>
      <c r="B20" s="136" t="s">
        <v>650</v>
      </c>
      <c r="C20" s="30" t="s">
        <v>651</v>
      </c>
    </row>
    <row r="21" spans="1:3" x14ac:dyDescent="0.25">
      <c r="A21" s="134" t="s">
        <v>506</v>
      </c>
      <c r="B21" s="136" t="s">
        <v>652</v>
      </c>
      <c r="C21" s="30" t="s">
        <v>648</v>
      </c>
    </row>
    <row r="22" spans="1:3" ht="31.5" customHeight="1" x14ac:dyDescent="0.25">
      <c r="A22" s="134" t="s">
        <v>507</v>
      </c>
      <c r="B22" s="136" t="s">
        <v>653</v>
      </c>
      <c r="C22" s="30" t="s">
        <v>651</v>
      </c>
    </row>
    <row r="23" spans="1:3" ht="31.5" customHeight="1" x14ac:dyDescent="0.25">
      <c r="A23" s="134" t="s">
        <v>508</v>
      </c>
      <c r="B23" s="136" t="s">
        <v>654</v>
      </c>
      <c r="C23" s="30" t="s">
        <v>648</v>
      </c>
    </row>
    <row r="24" spans="1:3" ht="31.5" x14ac:dyDescent="0.25">
      <c r="A24" s="134" t="s">
        <v>554</v>
      </c>
      <c r="B24" s="135" t="s">
        <v>655</v>
      </c>
      <c r="C24" s="30" t="s">
        <v>651</v>
      </c>
    </row>
    <row r="25" spans="1:3" ht="34.5" customHeight="1" x14ac:dyDescent="0.25">
      <c r="A25" s="134" t="s">
        <v>604</v>
      </c>
      <c r="B25" s="135" t="s">
        <v>656</v>
      </c>
      <c r="C25" s="30" t="s">
        <v>651</v>
      </c>
    </row>
    <row r="26" spans="1:3" x14ac:dyDescent="0.25">
      <c r="A26" s="134">
        <v>3</v>
      </c>
      <c r="B26" s="989" t="s">
        <v>657</v>
      </c>
      <c r="C26" s="990"/>
    </row>
    <row r="27" spans="1:3" ht="31.5" x14ac:dyDescent="0.25">
      <c r="A27" s="134" t="s">
        <v>658</v>
      </c>
      <c r="B27" s="135" t="s">
        <v>659</v>
      </c>
      <c r="C27" s="30" t="s">
        <v>651</v>
      </c>
    </row>
    <row r="28" spans="1:3" ht="31.5" x14ac:dyDescent="0.25">
      <c r="A28" s="134" t="s">
        <v>660</v>
      </c>
      <c r="B28" s="135" t="s">
        <v>661</v>
      </c>
      <c r="C28" s="30" t="s">
        <v>651</v>
      </c>
    </row>
    <row r="29" spans="1:3" ht="24.75" customHeight="1" x14ac:dyDescent="0.25">
      <c r="A29" s="134" t="s">
        <v>662</v>
      </c>
      <c r="B29" s="135" t="s">
        <v>663</v>
      </c>
      <c r="C29" s="30" t="s">
        <v>651</v>
      </c>
    </row>
    <row r="30" spans="1:3" x14ac:dyDescent="0.25">
      <c r="A30" s="134" t="s">
        <v>664</v>
      </c>
      <c r="B30" s="135" t="s">
        <v>665</v>
      </c>
      <c r="C30" s="30" t="s">
        <v>651</v>
      </c>
    </row>
    <row r="31" spans="1:3" x14ac:dyDescent="0.25">
      <c r="A31" s="134">
        <v>4</v>
      </c>
      <c r="B31" s="989" t="s">
        <v>666</v>
      </c>
      <c r="C31" s="990"/>
    </row>
    <row r="32" spans="1:3" x14ac:dyDescent="0.25">
      <c r="A32" s="134" t="s">
        <v>509</v>
      </c>
      <c r="B32" s="135" t="s">
        <v>667</v>
      </c>
      <c r="C32" s="30" t="s">
        <v>648</v>
      </c>
    </row>
    <row r="33" spans="1:3" ht="47.25" x14ac:dyDescent="0.25">
      <c r="A33" s="134" t="s">
        <v>510</v>
      </c>
      <c r="B33" s="135" t="s">
        <v>668</v>
      </c>
      <c r="C33" s="30" t="s">
        <v>648</v>
      </c>
    </row>
    <row r="34" spans="1:3" x14ac:dyDescent="0.25">
      <c r="A34" s="134" t="s">
        <v>511</v>
      </c>
      <c r="B34" s="135" t="s">
        <v>669</v>
      </c>
      <c r="C34" s="30" t="s">
        <v>651</v>
      </c>
    </row>
    <row r="35" spans="1:3" ht="31.5" x14ac:dyDescent="0.25">
      <c r="A35" s="134" t="s">
        <v>573</v>
      </c>
      <c r="B35" s="135" t="s">
        <v>670</v>
      </c>
      <c r="C35" s="30" t="s">
        <v>651</v>
      </c>
    </row>
    <row r="36" spans="1:3" x14ac:dyDescent="0.25">
      <c r="A36" s="134" t="s">
        <v>574</v>
      </c>
      <c r="B36" s="135" t="s">
        <v>671</v>
      </c>
      <c r="C36" s="30" t="s">
        <v>648</v>
      </c>
    </row>
    <row r="37" spans="1:3" x14ac:dyDescent="0.25">
      <c r="A37" s="134" t="s">
        <v>575</v>
      </c>
      <c r="B37" s="135" t="s">
        <v>672</v>
      </c>
      <c r="C37" s="30" t="s">
        <v>648</v>
      </c>
    </row>
    <row r="38" spans="1:3" x14ac:dyDescent="0.25">
      <c r="A38" s="134">
        <v>5</v>
      </c>
      <c r="B38" s="989" t="s">
        <v>673</v>
      </c>
      <c r="C38" s="990"/>
    </row>
    <row r="39" spans="1:3" x14ac:dyDescent="0.25">
      <c r="A39" s="134" t="s">
        <v>512</v>
      </c>
      <c r="B39" s="135" t="s">
        <v>0</v>
      </c>
      <c r="C39" s="137" t="s">
        <v>651</v>
      </c>
    </row>
    <row r="40" spans="1:3" ht="31.5" x14ac:dyDescent="0.25">
      <c r="A40" s="134" t="s">
        <v>513</v>
      </c>
      <c r="B40" s="135" t="s">
        <v>1</v>
      </c>
      <c r="C40" s="137" t="s">
        <v>651</v>
      </c>
    </row>
    <row r="41" spans="1:3" ht="31.5" x14ac:dyDescent="0.25">
      <c r="A41" s="134" t="s">
        <v>578</v>
      </c>
      <c r="B41" s="135" t="s">
        <v>2</v>
      </c>
      <c r="C41" s="30" t="s">
        <v>648</v>
      </c>
    </row>
    <row r="42" spans="1:3" ht="31.5" x14ac:dyDescent="0.25">
      <c r="A42" s="134" t="s">
        <v>3</v>
      </c>
      <c r="B42" s="135" t="s">
        <v>4</v>
      </c>
      <c r="C42" s="30" t="s">
        <v>651</v>
      </c>
    </row>
    <row r="43" spans="1:3" ht="31.5" x14ac:dyDescent="0.25">
      <c r="A43" s="134" t="s">
        <v>5</v>
      </c>
      <c r="B43" s="135" t="s">
        <v>6</v>
      </c>
      <c r="C43" s="30" t="s">
        <v>648</v>
      </c>
    </row>
    <row r="44" spans="1:3" ht="31.5" x14ac:dyDescent="0.25">
      <c r="A44" s="134" t="s">
        <v>7</v>
      </c>
      <c r="B44" s="135" t="s">
        <v>8</v>
      </c>
      <c r="C44" s="30" t="s">
        <v>648</v>
      </c>
    </row>
    <row r="46" spans="1:3" x14ac:dyDescent="0.25">
      <c r="A46" s="134">
        <v>6</v>
      </c>
      <c r="B46" s="989" t="s">
        <v>9</v>
      </c>
      <c r="C46" s="990"/>
    </row>
    <row r="47" spans="1:3" ht="31.5" x14ac:dyDescent="0.25">
      <c r="A47" s="134" t="s">
        <v>636</v>
      </c>
      <c r="B47" s="135" t="s">
        <v>10</v>
      </c>
      <c r="C47" s="30" t="s">
        <v>648</v>
      </c>
    </row>
    <row r="48" spans="1:3" x14ac:dyDescent="0.25">
      <c r="A48" s="134" t="s">
        <v>637</v>
      </c>
      <c r="B48" s="135" t="s">
        <v>11</v>
      </c>
      <c r="C48" s="30" t="s">
        <v>648</v>
      </c>
    </row>
    <row r="49" spans="1:3" ht="31.5" x14ac:dyDescent="0.25">
      <c r="A49" s="134" t="s">
        <v>638</v>
      </c>
      <c r="B49" s="135" t="s">
        <v>12</v>
      </c>
      <c r="C49" s="30" t="s">
        <v>651</v>
      </c>
    </row>
    <row r="50" spans="1:3" ht="63.75" thickBot="1" x14ac:dyDescent="0.3">
      <c r="A50" s="138" t="s">
        <v>639</v>
      </c>
      <c r="B50" s="139" t="s">
        <v>13</v>
      </c>
      <c r="C50" s="32" t="s">
        <v>651</v>
      </c>
    </row>
    <row r="53" spans="1:3" ht="33" customHeight="1" x14ac:dyDescent="0.25">
      <c r="A53" s="991" t="s">
        <v>14</v>
      </c>
      <c r="B53" s="991"/>
      <c r="C53" s="991"/>
    </row>
    <row r="54" spans="1:3" ht="16.5" thickBot="1" x14ac:dyDescent="0.3"/>
    <row r="55" spans="1:3" ht="16.5" thickBot="1" x14ac:dyDescent="0.3">
      <c r="A55" s="140" t="s">
        <v>500</v>
      </c>
      <c r="B55" s="141" t="s">
        <v>642</v>
      </c>
      <c r="C55" s="142" t="s">
        <v>643</v>
      </c>
    </row>
    <row r="56" spans="1:3" x14ac:dyDescent="0.25">
      <c r="A56" s="133">
        <v>1</v>
      </c>
      <c r="B56" s="143" t="s">
        <v>15</v>
      </c>
      <c r="C56" s="144"/>
    </row>
    <row r="57" spans="1:3" x14ac:dyDescent="0.25">
      <c r="A57" s="134" t="s">
        <v>502</v>
      </c>
      <c r="B57" s="145" t="s">
        <v>16</v>
      </c>
      <c r="C57" s="30" t="s">
        <v>651</v>
      </c>
    </row>
    <row r="58" spans="1:3" x14ac:dyDescent="0.25">
      <c r="A58" s="134" t="s">
        <v>503</v>
      </c>
      <c r="B58" s="145" t="s">
        <v>17</v>
      </c>
      <c r="C58" s="30" t="s">
        <v>651</v>
      </c>
    </row>
    <row r="59" spans="1:3" x14ac:dyDescent="0.25">
      <c r="A59" s="134" t="s">
        <v>514</v>
      </c>
      <c r="B59" s="135" t="s">
        <v>18</v>
      </c>
      <c r="C59" s="30" t="s">
        <v>651</v>
      </c>
    </row>
    <row r="60" spans="1:3" ht="31.5" x14ac:dyDescent="0.25">
      <c r="A60" s="134" t="s">
        <v>531</v>
      </c>
      <c r="B60" s="135" t="s">
        <v>19</v>
      </c>
      <c r="C60" s="30" t="s">
        <v>651</v>
      </c>
    </row>
    <row r="61" spans="1:3" x14ac:dyDescent="0.25">
      <c r="A61" s="134" t="s">
        <v>20</v>
      </c>
      <c r="B61" s="135" t="s">
        <v>21</v>
      </c>
      <c r="C61" s="30" t="s">
        <v>651</v>
      </c>
    </row>
    <row r="62" spans="1:3" x14ac:dyDescent="0.25">
      <c r="A62" s="134" t="s">
        <v>22</v>
      </c>
      <c r="B62" s="135" t="s">
        <v>23</v>
      </c>
      <c r="C62" s="30" t="s">
        <v>648</v>
      </c>
    </row>
    <row r="63" spans="1:3" x14ac:dyDescent="0.25">
      <c r="A63" s="134">
        <v>2</v>
      </c>
      <c r="B63" s="146" t="s">
        <v>657</v>
      </c>
      <c r="C63" s="147"/>
    </row>
    <row r="64" spans="1:3" x14ac:dyDescent="0.25">
      <c r="A64" s="134" t="s">
        <v>505</v>
      </c>
      <c r="B64" s="135" t="s">
        <v>24</v>
      </c>
      <c r="C64" s="30" t="s">
        <v>651</v>
      </c>
    </row>
    <row r="65" spans="1:3" ht="31.5" x14ac:dyDescent="0.25">
      <c r="A65" s="134" t="s">
        <v>506</v>
      </c>
      <c r="B65" s="135" t="s">
        <v>25</v>
      </c>
      <c r="C65" s="30" t="s">
        <v>651</v>
      </c>
    </row>
    <row r="66" spans="1:3" x14ac:dyDescent="0.25">
      <c r="A66" s="134" t="s">
        <v>507</v>
      </c>
      <c r="B66" s="135" t="s">
        <v>26</v>
      </c>
      <c r="C66" s="30" t="s">
        <v>651</v>
      </c>
    </row>
    <row r="67" spans="1:3" ht="31.5" x14ac:dyDescent="0.25">
      <c r="A67" s="134">
        <v>3</v>
      </c>
      <c r="B67" s="146" t="s">
        <v>27</v>
      </c>
      <c r="C67" s="147" t="s">
        <v>28</v>
      </c>
    </row>
    <row r="68" spans="1:3" ht="30.75" customHeight="1" x14ac:dyDescent="0.25">
      <c r="A68" s="134" t="s">
        <v>658</v>
      </c>
      <c r="B68" s="135" t="s">
        <v>29</v>
      </c>
      <c r="C68" s="30" t="s">
        <v>648</v>
      </c>
    </row>
    <row r="69" spans="1:3" x14ac:dyDescent="0.25">
      <c r="A69" s="134" t="s">
        <v>660</v>
      </c>
      <c r="B69" s="135" t="s">
        <v>30</v>
      </c>
      <c r="C69" s="30" t="s">
        <v>651</v>
      </c>
    </row>
    <row r="70" spans="1:3" x14ac:dyDescent="0.25">
      <c r="A70" s="134" t="s">
        <v>662</v>
      </c>
      <c r="B70" s="135" t="s">
        <v>31</v>
      </c>
      <c r="C70" s="30" t="s">
        <v>648</v>
      </c>
    </row>
    <row r="71" spans="1:3" x14ac:dyDescent="0.25">
      <c r="A71" s="134" t="s">
        <v>32</v>
      </c>
      <c r="B71" s="135" t="s">
        <v>33</v>
      </c>
      <c r="C71" s="30" t="s">
        <v>648</v>
      </c>
    </row>
    <row r="72" spans="1:3" x14ac:dyDescent="0.25">
      <c r="A72" s="134" t="s">
        <v>34</v>
      </c>
      <c r="B72" s="135" t="s">
        <v>35</v>
      </c>
      <c r="C72" s="30" t="s">
        <v>651</v>
      </c>
    </row>
    <row r="73" spans="1:3" x14ac:dyDescent="0.25">
      <c r="A73" s="134">
        <v>4</v>
      </c>
      <c r="B73" s="146" t="s">
        <v>9</v>
      </c>
      <c r="C73" s="147"/>
    </row>
    <row r="74" spans="1:3" x14ac:dyDescent="0.25">
      <c r="A74" s="134" t="s">
        <v>509</v>
      </c>
      <c r="B74" s="135" t="s">
        <v>36</v>
      </c>
      <c r="C74" s="30" t="s">
        <v>648</v>
      </c>
    </row>
    <row r="75" spans="1:3" ht="31.5" x14ac:dyDescent="0.25">
      <c r="A75" s="134" t="s">
        <v>510</v>
      </c>
      <c r="B75" s="135" t="s">
        <v>37</v>
      </c>
      <c r="C75" s="30" t="s">
        <v>651</v>
      </c>
    </row>
    <row r="76" spans="1:3" ht="16.5" thickBot="1" x14ac:dyDescent="0.3">
      <c r="A76" s="138" t="s">
        <v>511</v>
      </c>
      <c r="B76" s="139" t="s">
        <v>38</v>
      </c>
      <c r="C76" s="32" t="s">
        <v>651</v>
      </c>
    </row>
    <row r="77" spans="1:3" ht="16.5" thickBot="1" x14ac:dyDescent="0.3">
      <c r="A77" s="138" t="s">
        <v>573</v>
      </c>
      <c r="B77" s="139" t="s">
        <v>39</v>
      </c>
      <c r="C77" s="32" t="s">
        <v>651</v>
      </c>
    </row>
  </sheetData>
  <mergeCells count="8">
    <mergeCell ref="B46:C46"/>
    <mergeCell ref="A53:C53"/>
    <mergeCell ref="A5:C5"/>
    <mergeCell ref="B16:C16"/>
    <mergeCell ref="B19:C19"/>
    <mergeCell ref="B26:C26"/>
    <mergeCell ref="B31:C31"/>
    <mergeCell ref="B38:C38"/>
  </mergeCells>
  <phoneticPr fontId="0" type="noConversion"/>
  <pageMargins left="0.7" right="0.7" top="0.75" bottom="0.75" header="0.3" footer="0.3"/>
  <pageSetup paperSize="9" scale="89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52"/>
  <sheetViews>
    <sheetView zoomScale="85" zoomScaleNormal="85" workbookViewId="0">
      <selection activeCell="G35" sqref="G35"/>
    </sheetView>
  </sheetViews>
  <sheetFormatPr defaultColWidth="9" defaultRowHeight="15.75" x14ac:dyDescent="0.25"/>
  <cols>
    <col min="1" max="1" width="54.125" style="267" bestFit="1" customWidth="1"/>
    <col min="2" max="2" width="25.5" style="267" customWidth="1"/>
    <col min="3" max="3" width="21.625" style="267" customWidth="1"/>
    <col min="4" max="16384" width="9" style="267"/>
  </cols>
  <sheetData>
    <row r="1" spans="1:256" x14ac:dyDescent="0.25">
      <c r="C1" s="517" t="s">
        <v>123</v>
      </c>
    </row>
    <row r="2" spans="1:256" x14ac:dyDescent="0.25">
      <c r="C2" s="517" t="s">
        <v>101</v>
      </c>
    </row>
    <row r="3" spans="1:256" x14ac:dyDescent="0.25">
      <c r="C3" s="517" t="s">
        <v>116</v>
      </c>
    </row>
    <row r="4" spans="1:256" x14ac:dyDescent="0.25">
      <c r="C4" s="268"/>
    </row>
    <row r="5" spans="1:256" ht="34.5" customHeight="1" x14ac:dyDescent="0.25">
      <c r="A5" s="895" t="s">
        <v>346</v>
      </c>
      <c r="B5" s="851"/>
      <c r="C5" s="851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9"/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69"/>
      <c r="DG5" s="269"/>
      <c r="DH5" s="269"/>
      <c r="DI5" s="269"/>
      <c r="DJ5" s="269"/>
      <c r="DK5" s="269"/>
      <c r="DL5" s="269"/>
      <c r="DM5" s="269"/>
      <c r="DN5" s="269"/>
      <c r="DO5" s="269"/>
      <c r="DP5" s="269"/>
      <c r="DQ5" s="269"/>
      <c r="DR5" s="269"/>
      <c r="DS5" s="269"/>
      <c r="DT5" s="269"/>
      <c r="DU5" s="269"/>
      <c r="DV5" s="269"/>
      <c r="DW5" s="269"/>
      <c r="DX5" s="269"/>
      <c r="DY5" s="269"/>
      <c r="DZ5" s="269"/>
      <c r="EA5" s="269"/>
      <c r="EB5" s="269"/>
      <c r="EC5" s="269"/>
      <c r="ED5" s="269"/>
      <c r="EE5" s="269"/>
      <c r="EF5" s="269"/>
      <c r="EG5" s="269"/>
      <c r="EH5" s="269"/>
      <c r="EI5" s="269"/>
      <c r="EJ5" s="269"/>
      <c r="EK5" s="269"/>
      <c r="EL5" s="269"/>
      <c r="EM5" s="269"/>
      <c r="EN5" s="269"/>
      <c r="EO5" s="269"/>
      <c r="EP5" s="269"/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69"/>
      <c r="FL5" s="269"/>
      <c r="FM5" s="269"/>
      <c r="FN5" s="269"/>
      <c r="FO5" s="269"/>
      <c r="FP5" s="269"/>
      <c r="FQ5" s="269"/>
      <c r="FR5" s="269"/>
      <c r="FS5" s="269"/>
      <c r="FT5" s="269"/>
      <c r="FU5" s="269"/>
      <c r="FV5" s="269"/>
      <c r="FW5" s="269"/>
      <c r="FX5" s="269"/>
      <c r="FY5" s="269"/>
      <c r="FZ5" s="269"/>
      <c r="GA5" s="269"/>
      <c r="GB5" s="269"/>
      <c r="GC5" s="269"/>
      <c r="GD5" s="269"/>
      <c r="GE5" s="269"/>
      <c r="GF5" s="269"/>
      <c r="GG5" s="269"/>
      <c r="GH5" s="269"/>
      <c r="GI5" s="269"/>
      <c r="GJ5" s="269"/>
      <c r="GK5" s="269"/>
      <c r="GL5" s="269"/>
      <c r="GM5" s="269"/>
      <c r="GN5" s="269"/>
      <c r="GO5" s="269"/>
      <c r="GP5" s="269"/>
      <c r="GQ5" s="269"/>
      <c r="GR5" s="269"/>
      <c r="GS5" s="269"/>
      <c r="GT5" s="269"/>
      <c r="GU5" s="269"/>
      <c r="GV5" s="269"/>
      <c r="GW5" s="269"/>
      <c r="GX5" s="269"/>
      <c r="GY5" s="269"/>
      <c r="GZ5" s="269"/>
      <c r="HA5" s="269"/>
      <c r="HB5" s="269"/>
      <c r="HC5" s="269"/>
      <c r="HD5" s="269"/>
      <c r="HE5" s="269"/>
      <c r="HF5" s="269"/>
      <c r="HG5" s="269"/>
      <c r="HH5" s="269"/>
      <c r="HI5" s="269"/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</row>
    <row r="6" spans="1:256" ht="17.25" x14ac:dyDescent="0.25">
      <c r="A6" s="1"/>
      <c r="B6" s="1"/>
      <c r="C6" s="1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69"/>
      <c r="CV6" s="269"/>
      <c r="CW6" s="269"/>
      <c r="CX6" s="269"/>
      <c r="CY6" s="269"/>
      <c r="CZ6" s="269"/>
      <c r="DA6" s="269"/>
      <c r="DB6" s="269"/>
      <c r="DC6" s="269"/>
      <c r="DD6" s="269"/>
      <c r="DE6" s="269"/>
      <c r="DF6" s="269"/>
      <c r="DG6" s="269"/>
      <c r="DH6" s="269"/>
      <c r="DI6" s="269"/>
      <c r="DJ6" s="269"/>
      <c r="DK6" s="269"/>
      <c r="DL6" s="269"/>
      <c r="DM6" s="269"/>
      <c r="DN6" s="269"/>
      <c r="DO6" s="269"/>
      <c r="DP6" s="269"/>
      <c r="DQ6" s="269"/>
      <c r="DR6" s="269"/>
      <c r="DS6" s="269"/>
      <c r="DT6" s="269"/>
      <c r="DU6" s="269"/>
      <c r="DV6" s="269"/>
      <c r="DW6" s="269"/>
      <c r="DX6" s="269"/>
      <c r="DY6" s="269"/>
      <c r="DZ6" s="269"/>
      <c r="EA6" s="269"/>
      <c r="EB6" s="269"/>
      <c r="EC6" s="269"/>
      <c r="ED6" s="269"/>
      <c r="EE6" s="269"/>
      <c r="EF6" s="269"/>
      <c r="EG6" s="269"/>
      <c r="EH6" s="269"/>
      <c r="EI6" s="269"/>
      <c r="EJ6" s="269"/>
      <c r="EK6" s="269"/>
      <c r="EL6" s="269"/>
      <c r="EM6" s="269"/>
      <c r="EN6" s="269"/>
      <c r="EO6" s="269"/>
      <c r="EP6" s="269"/>
      <c r="EQ6" s="269"/>
      <c r="ER6" s="269"/>
      <c r="ES6" s="269"/>
      <c r="ET6" s="269"/>
      <c r="EU6" s="269"/>
      <c r="EV6" s="269"/>
      <c r="EW6" s="269"/>
      <c r="EX6" s="269"/>
      <c r="EY6" s="269"/>
      <c r="EZ6" s="269"/>
      <c r="FA6" s="269"/>
      <c r="FB6" s="269"/>
      <c r="FC6" s="269"/>
      <c r="FD6" s="269"/>
      <c r="FE6" s="269"/>
      <c r="FF6" s="269"/>
      <c r="FG6" s="269"/>
      <c r="FH6" s="269"/>
      <c r="FI6" s="269"/>
      <c r="FJ6" s="269"/>
      <c r="FK6" s="269"/>
      <c r="FL6" s="269"/>
      <c r="FM6" s="269"/>
      <c r="FN6" s="269"/>
      <c r="FO6" s="269"/>
      <c r="FP6" s="269"/>
      <c r="FQ6" s="269"/>
      <c r="FR6" s="269"/>
      <c r="FS6" s="269"/>
      <c r="FT6" s="269"/>
      <c r="FU6" s="269"/>
      <c r="FV6" s="269"/>
      <c r="FW6" s="269"/>
      <c r="FX6" s="269"/>
      <c r="FY6" s="269"/>
      <c r="FZ6" s="269"/>
      <c r="GA6" s="269"/>
      <c r="GB6" s="269"/>
      <c r="GC6" s="269"/>
      <c r="GD6" s="269"/>
      <c r="GE6" s="269"/>
      <c r="GF6" s="269"/>
      <c r="GG6" s="269"/>
      <c r="GH6" s="269"/>
      <c r="GI6" s="269"/>
      <c r="GJ6" s="269"/>
      <c r="GK6" s="269"/>
      <c r="GL6" s="269"/>
      <c r="GM6" s="269"/>
      <c r="GN6" s="269"/>
      <c r="GO6" s="269"/>
      <c r="GP6" s="269"/>
      <c r="GQ6" s="269"/>
      <c r="GR6" s="269"/>
      <c r="GS6" s="269"/>
      <c r="GT6" s="269"/>
      <c r="GU6" s="269"/>
      <c r="GV6" s="269"/>
      <c r="GW6" s="269"/>
      <c r="GX6" s="269"/>
      <c r="GY6" s="269"/>
      <c r="GZ6" s="269"/>
      <c r="HA6" s="269"/>
      <c r="HB6" s="269"/>
      <c r="HC6" s="269"/>
      <c r="HD6" s="269"/>
      <c r="HE6" s="269"/>
      <c r="HF6" s="269"/>
      <c r="HG6" s="269"/>
      <c r="HH6" s="269"/>
      <c r="HI6" s="269"/>
      <c r="HJ6" s="269"/>
      <c r="HK6" s="269"/>
      <c r="HL6" s="269"/>
      <c r="HM6" s="269"/>
      <c r="HN6" s="269"/>
      <c r="HO6" s="269"/>
      <c r="HP6" s="269"/>
      <c r="HQ6" s="269"/>
      <c r="HR6" s="269"/>
      <c r="HS6" s="269"/>
      <c r="HT6" s="269"/>
      <c r="HU6" s="269"/>
      <c r="HV6" s="269"/>
      <c r="HW6" s="269"/>
      <c r="HX6" s="269"/>
      <c r="HY6" s="269"/>
      <c r="HZ6" s="269"/>
      <c r="IA6" s="269"/>
      <c r="IB6" s="269"/>
      <c r="IC6" s="269"/>
      <c r="ID6" s="269"/>
      <c r="IE6" s="269"/>
      <c r="IF6" s="269"/>
      <c r="IG6" s="269"/>
      <c r="IH6" s="269"/>
      <c r="II6" s="269"/>
      <c r="IJ6" s="269"/>
      <c r="IK6" s="269"/>
      <c r="IL6" s="269"/>
      <c r="IM6" s="269"/>
      <c r="IN6" s="269"/>
      <c r="IO6" s="269"/>
      <c r="IP6" s="269"/>
      <c r="IQ6" s="269"/>
      <c r="IR6" s="269"/>
      <c r="IS6" s="269"/>
      <c r="IT6" s="269"/>
      <c r="IU6" s="269"/>
      <c r="IV6" s="269"/>
    </row>
    <row r="7" spans="1:256" x14ac:dyDescent="0.25">
      <c r="A7" s="998" t="s">
        <v>239</v>
      </c>
      <c r="B7" s="998"/>
      <c r="C7" s="998"/>
    </row>
    <row r="8" spans="1:256" x14ac:dyDescent="0.25">
      <c r="A8" s="295"/>
      <c r="B8" s="295"/>
      <c r="C8" s="295"/>
    </row>
    <row r="9" spans="1:256" x14ac:dyDescent="0.25">
      <c r="C9" s="445" t="s">
        <v>102</v>
      </c>
    </row>
    <row r="10" spans="1:256" x14ac:dyDescent="0.25">
      <c r="C10" s="445" t="s">
        <v>498</v>
      </c>
    </row>
    <row r="11" spans="1:256" x14ac:dyDescent="0.25">
      <c r="C11" s="4"/>
    </row>
    <row r="12" spans="1:256" x14ac:dyDescent="0.25">
      <c r="C12" s="445" t="s">
        <v>706</v>
      </c>
    </row>
    <row r="13" spans="1:256" x14ac:dyDescent="0.25">
      <c r="C13" s="445" t="s">
        <v>707</v>
      </c>
    </row>
    <row r="14" spans="1:256" x14ac:dyDescent="0.25">
      <c r="C14" s="507" t="s">
        <v>106</v>
      </c>
    </row>
    <row r="15" spans="1:256" x14ac:dyDescent="0.25">
      <c r="B15" s="270"/>
    </row>
    <row r="16" spans="1:256" x14ac:dyDescent="0.25">
      <c r="A16" s="271" t="s">
        <v>240</v>
      </c>
      <c r="B16" s="272"/>
      <c r="C16" s="273"/>
    </row>
    <row r="17" spans="1:3" ht="47.25" x14ac:dyDescent="0.25">
      <c r="A17" s="274" t="s">
        <v>241</v>
      </c>
      <c r="B17" s="275" t="s">
        <v>242</v>
      </c>
      <c r="C17" s="276" t="s">
        <v>248</v>
      </c>
    </row>
    <row r="18" spans="1:3" x14ac:dyDescent="0.25">
      <c r="A18" s="283">
        <v>1</v>
      </c>
      <c r="B18" s="284">
        <v>2</v>
      </c>
      <c r="C18" s="285">
        <v>3</v>
      </c>
    </row>
    <row r="19" spans="1:3" x14ac:dyDescent="0.25">
      <c r="A19" s="277" t="s">
        <v>249</v>
      </c>
      <c r="B19" s="277"/>
      <c r="C19" s="277"/>
    </row>
    <row r="20" spans="1:3" x14ac:dyDescent="0.25">
      <c r="A20" s="277" t="s">
        <v>250</v>
      </c>
      <c r="B20" s="277"/>
      <c r="C20" s="277"/>
    </row>
    <row r="21" spans="1:3" x14ac:dyDescent="0.25">
      <c r="A21" s="277" t="s">
        <v>251</v>
      </c>
      <c r="B21" s="277"/>
      <c r="C21" s="277"/>
    </row>
    <row r="22" spans="1:3" x14ac:dyDescent="0.25">
      <c r="A22" s="278" t="s">
        <v>252</v>
      </c>
      <c r="B22" s="277"/>
      <c r="C22" s="277"/>
    </row>
    <row r="23" spans="1:3" x14ac:dyDescent="0.25">
      <c r="A23" s="278" t="s">
        <v>253</v>
      </c>
      <c r="B23" s="277"/>
      <c r="C23" s="277"/>
    </row>
    <row r="24" spans="1:3" x14ac:dyDescent="0.25">
      <c r="A24" s="277" t="s">
        <v>600</v>
      </c>
      <c r="B24" s="277"/>
      <c r="C24" s="277"/>
    </row>
    <row r="25" spans="1:3" x14ac:dyDescent="0.25">
      <c r="A25" s="277" t="s">
        <v>254</v>
      </c>
      <c r="B25" s="277"/>
      <c r="C25" s="277"/>
    </row>
    <row r="26" spans="1:3" x14ac:dyDescent="0.25">
      <c r="A26" s="277" t="s">
        <v>255</v>
      </c>
      <c r="B26" s="277"/>
      <c r="C26" s="277"/>
    </row>
    <row r="27" spans="1:3" x14ac:dyDescent="0.25">
      <c r="A27" s="277" t="s">
        <v>256</v>
      </c>
      <c r="B27" s="277"/>
      <c r="C27" s="277"/>
    </row>
    <row r="28" spans="1:3" x14ac:dyDescent="0.25">
      <c r="A28" s="277" t="s">
        <v>257</v>
      </c>
      <c r="B28" s="277"/>
      <c r="C28" s="277"/>
    </row>
    <row r="29" spans="1:3" x14ac:dyDescent="0.25">
      <c r="A29" s="277" t="s">
        <v>258</v>
      </c>
      <c r="B29" s="277"/>
      <c r="C29" s="277"/>
    </row>
    <row r="30" spans="1:3" x14ac:dyDescent="0.25">
      <c r="A30" s="278" t="s">
        <v>259</v>
      </c>
      <c r="B30" s="277"/>
      <c r="C30" s="277"/>
    </row>
    <row r="31" spans="1:3" x14ac:dyDescent="0.25">
      <c r="A31" s="278" t="s">
        <v>260</v>
      </c>
      <c r="B31" s="277"/>
      <c r="C31" s="277"/>
    </row>
    <row r="32" spans="1:3" x14ac:dyDescent="0.25">
      <c r="A32" s="278" t="s">
        <v>261</v>
      </c>
      <c r="B32" s="277"/>
      <c r="C32" s="277"/>
    </row>
    <row r="33" spans="1:3" x14ac:dyDescent="0.25">
      <c r="A33" s="278" t="s">
        <v>262</v>
      </c>
      <c r="B33" s="277"/>
      <c r="C33" s="277"/>
    </row>
    <row r="34" spans="1:3" x14ac:dyDescent="0.25">
      <c r="A34" s="277" t="s">
        <v>263</v>
      </c>
      <c r="B34" s="277"/>
      <c r="C34" s="277"/>
    </row>
    <row r="35" spans="1:3" x14ac:dyDescent="0.25">
      <c r="A35" s="278" t="s">
        <v>264</v>
      </c>
      <c r="B35" s="277"/>
      <c r="C35" s="277"/>
    </row>
    <row r="36" spans="1:3" x14ac:dyDescent="0.25">
      <c r="A36" s="278" t="s">
        <v>265</v>
      </c>
      <c r="B36" s="277"/>
      <c r="C36" s="277"/>
    </row>
    <row r="37" spans="1:3" x14ac:dyDescent="0.25">
      <c r="A37" s="279" t="s">
        <v>266</v>
      </c>
      <c r="B37" s="277"/>
      <c r="C37" s="277"/>
    </row>
    <row r="38" spans="1:3" x14ac:dyDescent="0.25">
      <c r="A38" s="279" t="s">
        <v>267</v>
      </c>
      <c r="B38" s="277"/>
      <c r="C38" s="277"/>
    </row>
    <row r="39" spans="1:3" x14ac:dyDescent="0.25">
      <c r="A39" s="279" t="s">
        <v>268</v>
      </c>
      <c r="B39" s="277"/>
      <c r="C39" s="277"/>
    </row>
    <row r="40" spans="1:3" x14ac:dyDescent="0.25">
      <c r="A40" s="277" t="s">
        <v>269</v>
      </c>
      <c r="B40" s="277"/>
      <c r="C40" s="277"/>
    </row>
    <row r="41" spans="1:3" x14ac:dyDescent="0.25">
      <c r="A41" s="999" t="s">
        <v>270</v>
      </c>
      <c r="B41" s="999"/>
      <c r="C41" s="999"/>
    </row>
    <row r="42" spans="1:3" ht="31.5" x14ac:dyDescent="0.25">
      <c r="A42" s="277" t="s">
        <v>271</v>
      </c>
      <c r="B42" s="996"/>
      <c r="C42" s="997"/>
    </row>
    <row r="43" spans="1:3" x14ac:dyDescent="0.25">
      <c r="A43" s="277" t="s">
        <v>272</v>
      </c>
      <c r="B43" s="996"/>
      <c r="C43" s="997"/>
    </row>
    <row r="44" spans="1:3" x14ac:dyDescent="0.25">
      <c r="A44" s="277" t="s">
        <v>273</v>
      </c>
      <c r="B44" s="996"/>
      <c r="C44" s="997"/>
    </row>
    <row r="45" spans="1:3" x14ac:dyDescent="0.25">
      <c r="A45" s="277" t="s">
        <v>274</v>
      </c>
      <c r="B45" s="996"/>
      <c r="C45" s="997"/>
    </row>
    <row r="46" spans="1:3" x14ac:dyDescent="0.25">
      <c r="A46" s="999" t="s">
        <v>275</v>
      </c>
      <c r="B46" s="999"/>
      <c r="C46" s="999"/>
    </row>
    <row r="47" spans="1:3" x14ac:dyDescent="0.25">
      <c r="A47" s="280" t="s">
        <v>276</v>
      </c>
      <c r="B47" s="1001"/>
      <c r="C47" s="1001"/>
    </row>
    <row r="48" spans="1:3" x14ac:dyDescent="0.25">
      <c r="A48" s="280" t="s">
        <v>277</v>
      </c>
      <c r="B48" s="1001"/>
      <c r="C48" s="1001"/>
    </row>
    <row r="49" spans="1:3" x14ac:dyDescent="0.25">
      <c r="A49" s="280" t="s">
        <v>278</v>
      </c>
      <c r="B49" s="1001"/>
      <c r="C49" s="1001"/>
    </row>
    <row r="50" spans="1:3" x14ac:dyDescent="0.25">
      <c r="A50" s="281" t="s">
        <v>279</v>
      </c>
      <c r="B50" s="1001"/>
      <c r="C50" s="1001"/>
    </row>
    <row r="51" spans="1:3" x14ac:dyDescent="0.25">
      <c r="A51" s="282"/>
      <c r="B51" s="282"/>
    </row>
    <row r="52" spans="1:3" ht="33" customHeight="1" x14ac:dyDescent="0.25">
      <c r="A52" s="1000" t="s">
        <v>280</v>
      </c>
      <c r="B52" s="1000"/>
      <c r="C52" s="1000"/>
    </row>
  </sheetData>
  <mergeCells count="13">
    <mergeCell ref="A52:C52"/>
    <mergeCell ref="B45:C45"/>
    <mergeCell ref="A46:C46"/>
    <mergeCell ref="B47:C47"/>
    <mergeCell ref="B48:C48"/>
    <mergeCell ref="B49:C49"/>
    <mergeCell ref="B50:C50"/>
    <mergeCell ref="B44:C44"/>
    <mergeCell ref="A5:C5"/>
    <mergeCell ref="A7:C7"/>
    <mergeCell ref="A41:C41"/>
    <mergeCell ref="B42:C42"/>
    <mergeCell ref="B43:C43"/>
  </mergeCells>
  <phoneticPr fontId="0" type="noConversion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56"/>
  <sheetViews>
    <sheetView view="pageBreakPreview" zoomScale="90" zoomScaleNormal="72" zoomScaleSheetLayoutView="90" workbookViewId="0">
      <pane xSplit="5" ySplit="19" topLeftCell="F20" activePane="bottomRight" state="frozen"/>
      <selection pane="topRight" activeCell="F1" sqref="F1"/>
      <selection pane="bottomLeft" activeCell="A18" sqref="A18"/>
      <selection pane="bottomRight" activeCell="A11" sqref="A11:Q11"/>
    </sheetView>
  </sheetViews>
  <sheetFormatPr defaultColWidth="0.75" defaultRowHeight="12.75" x14ac:dyDescent="0.2"/>
  <cols>
    <col min="1" max="1" width="4.375" style="444" customWidth="1"/>
    <col min="2" max="2" width="21" style="444" customWidth="1"/>
    <col min="3" max="3" width="6.875" style="444" customWidth="1"/>
    <col min="4" max="4" width="8.375" style="444" customWidth="1"/>
    <col min="5" max="5" width="11.5" style="444" customWidth="1"/>
    <col min="6" max="6" width="11.375" style="444" customWidth="1"/>
    <col min="7" max="7" width="5.125" style="444" customWidth="1"/>
    <col min="8" max="8" width="10.75" style="444" customWidth="1"/>
    <col min="9" max="9" width="9.875" style="444" customWidth="1"/>
    <col min="10" max="10" width="8.5" style="444" customWidth="1"/>
    <col min="11" max="11" width="7.875" style="444" customWidth="1"/>
    <col min="12" max="12" width="7.375" style="444" customWidth="1"/>
    <col min="13" max="13" width="6.375" style="444" customWidth="1"/>
    <col min="14" max="14" width="7" style="444" customWidth="1"/>
    <col min="15" max="15" width="6.125" style="444" customWidth="1"/>
    <col min="16" max="16" width="6.75" style="444" customWidth="1"/>
    <col min="17" max="17" width="7.625" style="444" customWidth="1"/>
    <col min="18" max="18" width="58.25" style="444" customWidth="1"/>
    <col min="19" max="16384" width="0.75" style="444"/>
  </cols>
  <sheetData>
    <row r="1" spans="1:17" ht="15.75" x14ac:dyDescent="0.25">
      <c r="N1" s="799"/>
      <c r="O1" s="800"/>
      <c r="P1" s="737"/>
      <c r="Q1" s="799" t="s">
        <v>1006</v>
      </c>
    </row>
    <row r="2" spans="1:17" ht="15.75" x14ac:dyDescent="0.25">
      <c r="N2" s="816" t="s">
        <v>857</v>
      </c>
      <c r="O2" s="843"/>
      <c r="P2" s="843"/>
      <c r="Q2" s="843"/>
    </row>
    <row r="3" spans="1:17" ht="15.75" x14ac:dyDescent="0.25">
      <c r="N3" s="816" t="s">
        <v>858</v>
      </c>
      <c r="O3" s="843"/>
      <c r="P3" s="843"/>
      <c r="Q3" s="843"/>
    </row>
    <row r="4" spans="1:17" ht="15.75" x14ac:dyDescent="0.25">
      <c r="N4" s="719"/>
      <c r="O4" s="719"/>
      <c r="P4" s="737"/>
      <c r="Q4" s="799" t="s">
        <v>1009</v>
      </c>
    </row>
    <row r="6" spans="1:17" ht="12.75" customHeight="1" x14ac:dyDescent="0.25">
      <c r="N6" s="715"/>
      <c r="O6" s="718"/>
      <c r="P6" s="737"/>
      <c r="Q6" s="715" t="s">
        <v>1012</v>
      </c>
    </row>
    <row r="7" spans="1:17" ht="12.75" customHeight="1" x14ac:dyDescent="0.25">
      <c r="N7" s="816" t="s">
        <v>857</v>
      </c>
      <c r="O7" s="843"/>
      <c r="P7" s="843"/>
      <c r="Q7" s="843"/>
    </row>
    <row r="8" spans="1:17" ht="12.75" customHeight="1" x14ac:dyDescent="0.25">
      <c r="N8" s="816" t="s">
        <v>858</v>
      </c>
      <c r="O8" s="843"/>
      <c r="P8" s="843"/>
      <c r="Q8" s="843"/>
    </row>
    <row r="9" spans="1:17" s="669" customFormat="1" ht="13.5" customHeight="1" x14ac:dyDescent="0.25">
      <c r="C9" s="663"/>
      <c r="D9" s="663"/>
      <c r="N9" s="719"/>
      <c r="O9" s="719"/>
      <c r="P9" s="737"/>
      <c r="Q9" s="715" t="s">
        <v>1008</v>
      </c>
    </row>
    <row r="10" spans="1:17" s="670" customFormat="1" ht="15" customHeight="1" x14ac:dyDescent="0.2">
      <c r="C10" s="444"/>
      <c r="D10" s="444"/>
      <c r="O10" s="677"/>
      <c r="P10" s="446"/>
      <c r="Q10" s="446"/>
    </row>
    <row r="11" spans="1:17" s="663" customFormat="1" ht="18.75" customHeight="1" x14ac:dyDescent="0.25">
      <c r="A11" s="851" t="s">
        <v>998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</row>
    <row r="12" spans="1:17" s="671" customFormat="1" ht="16.5" customHeight="1" x14ac:dyDescent="0.2">
      <c r="C12" s="720"/>
      <c r="D12" s="720"/>
      <c r="E12" s="828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675"/>
    </row>
    <row r="13" spans="1:17" s="670" customFormat="1" ht="10.5" customHeight="1" x14ac:dyDescent="0.2">
      <c r="C13" s="444"/>
      <c r="D13" s="444"/>
    </row>
    <row r="14" spans="1:17" s="672" customFormat="1" ht="11.25" customHeight="1" x14ac:dyDescent="0.25">
      <c r="A14" s="852" t="s">
        <v>855</v>
      </c>
      <c r="B14" s="852" t="s">
        <v>873</v>
      </c>
      <c r="C14" s="853" t="s">
        <v>874</v>
      </c>
      <c r="D14" s="853"/>
      <c r="E14" s="852" t="s">
        <v>875</v>
      </c>
      <c r="F14" s="831" t="s">
        <v>876</v>
      </c>
      <c r="G14" s="855"/>
      <c r="H14" s="855"/>
      <c r="I14" s="855"/>
      <c r="J14" s="852" t="s">
        <v>877</v>
      </c>
      <c r="K14" s="852" t="s">
        <v>878</v>
      </c>
      <c r="L14" s="848" t="s">
        <v>897</v>
      </c>
      <c r="M14" s="849"/>
      <c r="N14" s="849"/>
      <c r="O14" s="849"/>
      <c r="P14" s="849"/>
      <c r="Q14" s="850"/>
    </row>
    <row r="15" spans="1:17" s="672" customFormat="1" ht="10.5" customHeight="1" x14ac:dyDescent="0.25">
      <c r="A15" s="852"/>
      <c r="B15" s="852"/>
      <c r="C15" s="853"/>
      <c r="D15" s="853"/>
      <c r="E15" s="854"/>
      <c r="F15" s="679" t="s">
        <v>642</v>
      </c>
      <c r="G15" s="835" t="s">
        <v>879</v>
      </c>
      <c r="H15" s="831" t="s">
        <v>880</v>
      </c>
      <c r="I15" s="831"/>
      <c r="J15" s="852"/>
      <c r="K15" s="852"/>
      <c r="L15" s="832" t="s">
        <v>301</v>
      </c>
      <c r="M15" s="848" t="s">
        <v>937</v>
      </c>
      <c r="N15" s="849"/>
      <c r="O15" s="850"/>
      <c r="P15" s="832" t="s">
        <v>881</v>
      </c>
      <c r="Q15" s="832" t="s">
        <v>882</v>
      </c>
    </row>
    <row r="16" spans="1:17" s="672" customFormat="1" ht="9" customHeight="1" x14ac:dyDescent="0.2">
      <c r="A16" s="852"/>
      <c r="B16" s="852"/>
      <c r="C16" s="853"/>
      <c r="D16" s="853"/>
      <c r="E16" s="854"/>
      <c r="F16" s="680" t="s">
        <v>883</v>
      </c>
      <c r="G16" s="836"/>
      <c r="H16" s="681" t="s">
        <v>884</v>
      </c>
      <c r="I16" s="679" t="s">
        <v>885</v>
      </c>
      <c r="J16" s="856"/>
      <c r="K16" s="852"/>
      <c r="L16" s="832"/>
      <c r="M16" s="834" t="s">
        <v>886</v>
      </c>
      <c r="N16" s="834" t="s">
        <v>887</v>
      </c>
      <c r="O16" s="834" t="s">
        <v>888</v>
      </c>
      <c r="P16" s="832"/>
      <c r="Q16" s="832"/>
    </row>
    <row r="17" spans="1:156" s="672" customFormat="1" ht="9" customHeight="1" x14ac:dyDescent="0.2">
      <c r="A17" s="852"/>
      <c r="B17" s="852"/>
      <c r="C17" s="853"/>
      <c r="D17" s="853"/>
      <c r="E17" s="854"/>
      <c r="F17" s="680" t="s">
        <v>889</v>
      </c>
      <c r="G17" s="836"/>
      <c r="H17" s="682" t="s">
        <v>890</v>
      </c>
      <c r="I17" s="680" t="s">
        <v>890</v>
      </c>
      <c r="J17" s="856"/>
      <c r="K17" s="852"/>
      <c r="L17" s="832"/>
      <c r="M17" s="834"/>
      <c r="N17" s="834"/>
      <c r="O17" s="834"/>
      <c r="P17" s="832"/>
      <c r="Q17" s="832"/>
    </row>
    <row r="18" spans="1:156" s="672" customFormat="1" ht="9" customHeight="1" x14ac:dyDescent="0.2">
      <c r="A18" s="852"/>
      <c r="B18" s="852"/>
      <c r="C18" s="853"/>
      <c r="D18" s="853"/>
      <c r="E18" s="854"/>
      <c r="F18" s="680" t="s">
        <v>891</v>
      </c>
      <c r="G18" s="836"/>
      <c r="H18" s="682" t="s">
        <v>892</v>
      </c>
      <c r="I18" s="680" t="s">
        <v>892</v>
      </c>
      <c r="J18" s="856"/>
      <c r="K18" s="852"/>
      <c r="L18" s="832"/>
      <c r="M18" s="834"/>
      <c r="N18" s="834"/>
      <c r="O18" s="834"/>
      <c r="P18" s="832"/>
      <c r="Q18" s="832"/>
    </row>
    <row r="19" spans="1:156" s="672" customFormat="1" ht="22.5" customHeight="1" x14ac:dyDescent="0.2">
      <c r="A19" s="852"/>
      <c r="B19" s="852"/>
      <c r="C19" s="853"/>
      <c r="D19" s="853"/>
      <c r="E19" s="854"/>
      <c r="F19" s="683" t="s">
        <v>893</v>
      </c>
      <c r="G19" s="836"/>
      <c r="H19" s="684"/>
      <c r="I19" s="683"/>
      <c r="J19" s="856"/>
      <c r="K19" s="852"/>
      <c r="L19" s="832"/>
      <c r="M19" s="834"/>
      <c r="N19" s="834"/>
      <c r="O19" s="834"/>
      <c r="P19" s="832"/>
      <c r="Q19" s="832"/>
    </row>
    <row r="20" spans="1:156" s="673" customFormat="1" ht="13.5" customHeight="1" x14ac:dyDescent="0.2">
      <c r="A20" s="738">
        <v>1</v>
      </c>
      <c r="B20" s="738">
        <v>2</v>
      </c>
      <c r="C20" s="833">
        <v>3</v>
      </c>
      <c r="D20" s="833"/>
      <c r="E20" s="738">
        <v>4</v>
      </c>
      <c r="F20" s="739">
        <v>5</v>
      </c>
      <c r="G20" s="738">
        <v>6</v>
      </c>
      <c r="H20" s="739">
        <v>7</v>
      </c>
      <c r="I20" s="739">
        <v>8</v>
      </c>
      <c r="J20" s="738">
        <v>9</v>
      </c>
      <c r="K20" s="738">
        <v>10</v>
      </c>
      <c r="L20" s="738">
        <v>11</v>
      </c>
      <c r="M20" s="738">
        <v>12</v>
      </c>
      <c r="N20" s="738">
        <v>13</v>
      </c>
      <c r="O20" s="738">
        <v>14</v>
      </c>
      <c r="P20" s="738">
        <v>15</v>
      </c>
      <c r="Q20" s="738">
        <v>16</v>
      </c>
    </row>
    <row r="21" spans="1:156" s="673" customFormat="1" ht="15.75" hidden="1" customHeight="1" x14ac:dyDescent="0.2">
      <c r="A21" s="820" t="s">
        <v>898</v>
      </c>
      <c r="B21" s="821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1"/>
      <c r="AJ21" s="821"/>
      <c r="AK21" s="821"/>
      <c r="AL21" s="821"/>
      <c r="AM21" s="821"/>
      <c r="AN21" s="821"/>
      <c r="AO21" s="821"/>
      <c r="AP21" s="821"/>
      <c r="AQ21" s="821"/>
      <c r="AR21" s="821"/>
      <c r="AS21" s="821"/>
      <c r="AT21" s="821"/>
      <c r="AU21" s="821"/>
      <c r="AV21" s="821"/>
      <c r="AW21" s="821"/>
      <c r="AX21" s="821"/>
      <c r="AY21" s="821"/>
      <c r="AZ21" s="821"/>
      <c r="BA21" s="821"/>
      <c r="BB21" s="821"/>
      <c r="BC21" s="821"/>
      <c r="BD21" s="821"/>
      <c r="BE21" s="821"/>
      <c r="BF21" s="821"/>
      <c r="BG21" s="821"/>
      <c r="BH21" s="821"/>
      <c r="BI21" s="821"/>
      <c r="BJ21" s="821"/>
      <c r="BK21" s="821"/>
      <c r="BL21" s="821"/>
      <c r="BM21" s="821"/>
      <c r="BN21" s="821"/>
      <c r="BO21" s="821"/>
      <c r="BP21" s="821"/>
      <c r="BQ21" s="821"/>
      <c r="BR21" s="821"/>
      <c r="BS21" s="821"/>
      <c r="BT21" s="821"/>
      <c r="BU21" s="821"/>
      <c r="BV21" s="821"/>
      <c r="BW21" s="821"/>
      <c r="BX21" s="821"/>
      <c r="BY21" s="821"/>
      <c r="BZ21" s="821"/>
      <c r="CA21" s="821"/>
      <c r="CB21" s="821"/>
      <c r="CC21" s="821"/>
      <c r="CD21" s="821"/>
      <c r="CE21" s="821"/>
      <c r="CF21" s="821"/>
      <c r="CG21" s="821"/>
      <c r="CH21" s="821"/>
      <c r="CI21" s="821"/>
      <c r="CJ21" s="821"/>
      <c r="CK21" s="821"/>
      <c r="CL21" s="821"/>
      <c r="CM21" s="821"/>
      <c r="CN21" s="821"/>
      <c r="CO21" s="821"/>
      <c r="CP21" s="821"/>
      <c r="CQ21" s="821"/>
      <c r="CR21" s="821"/>
      <c r="CS21" s="821"/>
      <c r="CT21" s="821"/>
      <c r="CU21" s="821"/>
      <c r="CV21" s="821"/>
      <c r="CW21" s="821"/>
      <c r="CX21" s="821"/>
      <c r="CY21" s="821"/>
      <c r="CZ21" s="821"/>
      <c r="DA21" s="821"/>
      <c r="DB21" s="821"/>
      <c r="DC21" s="821"/>
      <c r="DD21" s="821"/>
      <c r="DE21" s="821"/>
      <c r="DF21" s="821"/>
      <c r="DG21" s="821"/>
      <c r="DH21" s="821"/>
      <c r="DI21" s="821"/>
      <c r="DJ21" s="821"/>
      <c r="DK21" s="821"/>
      <c r="DL21" s="821"/>
      <c r="DM21" s="821"/>
      <c r="DN21" s="821"/>
      <c r="DO21" s="821"/>
      <c r="DP21" s="821"/>
      <c r="DQ21" s="821"/>
      <c r="DR21" s="821"/>
      <c r="DS21" s="821"/>
      <c r="DT21" s="821"/>
      <c r="DU21" s="821"/>
      <c r="DV21" s="821"/>
      <c r="DW21" s="821"/>
      <c r="DX21" s="821"/>
      <c r="DY21" s="821"/>
      <c r="DZ21" s="821"/>
      <c r="EA21" s="821"/>
      <c r="EB21" s="821"/>
      <c r="EC21" s="821"/>
      <c r="ED21" s="821"/>
      <c r="EE21" s="821"/>
      <c r="EF21" s="821"/>
      <c r="EG21" s="821"/>
      <c r="EH21" s="821"/>
      <c r="EI21" s="821"/>
      <c r="EJ21" s="821"/>
      <c r="EK21" s="821"/>
      <c r="EL21" s="821"/>
      <c r="EM21" s="821"/>
      <c r="EN21" s="821"/>
      <c r="EO21" s="821"/>
      <c r="EP21" s="821"/>
      <c r="EQ21" s="821"/>
      <c r="ER21" s="821"/>
      <c r="ES21" s="821"/>
      <c r="ET21" s="821"/>
      <c r="EU21" s="821"/>
      <c r="EV21" s="821"/>
      <c r="EW21" s="821"/>
      <c r="EX21" s="821"/>
      <c r="EY21" s="821"/>
      <c r="EZ21" s="822"/>
    </row>
    <row r="22" spans="1:156" s="673" customFormat="1" ht="18.75" hidden="1" customHeight="1" x14ac:dyDescent="0.2">
      <c r="A22" s="700" t="s">
        <v>505</v>
      </c>
      <c r="B22" s="701"/>
      <c r="C22" s="830"/>
      <c r="D22" s="830"/>
      <c r="E22" s="701"/>
      <c r="F22" s="702"/>
      <c r="G22" s="698"/>
      <c r="H22" s="703"/>
      <c r="I22" s="703"/>
      <c r="J22" s="698"/>
      <c r="K22" s="698"/>
      <c r="L22" s="698">
        <f>SUM(M22:O22)</f>
        <v>0</v>
      </c>
      <c r="M22" s="698"/>
      <c r="N22" s="698"/>
      <c r="O22" s="698"/>
      <c r="P22" s="698"/>
      <c r="Q22" s="697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699"/>
      <c r="AS22" s="699"/>
      <c r="AT22" s="699"/>
      <c r="AU22" s="699"/>
      <c r="AV22" s="699"/>
      <c r="AW22" s="699"/>
      <c r="AX22" s="699"/>
      <c r="AY22" s="699"/>
      <c r="AZ22" s="699"/>
      <c r="BA22" s="699"/>
      <c r="BB22" s="699"/>
      <c r="BC22" s="699"/>
      <c r="BD22" s="699"/>
      <c r="BE22" s="699"/>
      <c r="BF22" s="699"/>
      <c r="BG22" s="699"/>
      <c r="BH22" s="699"/>
      <c r="BI22" s="699"/>
      <c r="BJ22" s="699"/>
      <c r="BK22" s="699"/>
      <c r="BL22" s="699"/>
      <c r="BM22" s="699"/>
      <c r="BN22" s="699"/>
      <c r="BO22" s="699"/>
      <c r="BP22" s="699"/>
      <c r="BQ22" s="699"/>
      <c r="BR22" s="699"/>
      <c r="BS22" s="699"/>
      <c r="BT22" s="699"/>
      <c r="BU22" s="699"/>
      <c r="BV22" s="699"/>
      <c r="BW22" s="699"/>
      <c r="BX22" s="699"/>
      <c r="BY22" s="699"/>
      <c r="BZ22" s="699"/>
      <c r="CA22" s="699"/>
      <c r="CB22" s="699"/>
      <c r="CC22" s="699"/>
      <c r="CD22" s="699"/>
      <c r="CE22" s="699"/>
      <c r="CF22" s="699"/>
      <c r="CG22" s="699"/>
      <c r="CH22" s="699"/>
      <c r="CI22" s="699"/>
      <c r="CJ22" s="699"/>
      <c r="CK22" s="699"/>
      <c r="CL22" s="699"/>
      <c r="CM22" s="699"/>
      <c r="CN22" s="699"/>
      <c r="CO22" s="699"/>
      <c r="CP22" s="699"/>
      <c r="CQ22" s="699"/>
      <c r="CR22" s="699"/>
      <c r="CS22" s="699"/>
      <c r="CT22" s="699"/>
      <c r="CU22" s="699"/>
      <c r="CV22" s="699"/>
      <c r="CW22" s="699"/>
      <c r="CX22" s="699"/>
      <c r="CY22" s="699"/>
      <c r="CZ22" s="699"/>
      <c r="DA22" s="699"/>
      <c r="DB22" s="699"/>
      <c r="DC22" s="699"/>
      <c r="DD22" s="699"/>
      <c r="DE22" s="699"/>
      <c r="DF22" s="699"/>
      <c r="DG22" s="699"/>
      <c r="DH22" s="699"/>
      <c r="DI22" s="699"/>
      <c r="DJ22" s="699"/>
      <c r="DK22" s="699"/>
      <c r="DL22" s="699"/>
      <c r="DM22" s="699"/>
      <c r="DN22" s="699"/>
      <c r="DO22" s="699"/>
      <c r="DP22" s="699"/>
      <c r="DQ22" s="699"/>
      <c r="DR22" s="699"/>
      <c r="DS22" s="699"/>
      <c r="DT22" s="699"/>
      <c r="DU22" s="699"/>
      <c r="DV22" s="699"/>
      <c r="DW22" s="699"/>
      <c r="DX22" s="699"/>
      <c r="DY22" s="699"/>
      <c r="DZ22" s="699"/>
      <c r="EA22" s="699"/>
      <c r="EB22" s="699"/>
      <c r="EC22" s="699"/>
      <c r="ED22" s="699"/>
      <c r="EE22" s="699"/>
      <c r="EF22" s="699"/>
      <c r="EG22" s="699"/>
      <c r="EH22" s="699"/>
      <c r="EI22" s="699"/>
      <c r="EJ22" s="699"/>
      <c r="EK22" s="699"/>
      <c r="EL22" s="699"/>
      <c r="EM22" s="699"/>
      <c r="EN22" s="699"/>
      <c r="EO22" s="699"/>
      <c r="EP22" s="699"/>
      <c r="EQ22" s="699"/>
      <c r="ER22" s="699"/>
      <c r="ES22" s="699"/>
      <c r="ET22" s="699"/>
      <c r="EU22" s="699"/>
      <c r="EV22" s="699"/>
      <c r="EW22" s="699"/>
      <c r="EX22" s="699"/>
      <c r="EY22" s="699"/>
      <c r="EZ22" s="699"/>
    </row>
    <row r="23" spans="1:156" s="673" customFormat="1" ht="21" hidden="1" customHeight="1" x14ac:dyDescent="0.2">
      <c r="A23" s="700" t="s">
        <v>506</v>
      </c>
      <c r="B23" s="701"/>
      <c r="C23" s="857"/>
      <c r="D23" s="857"/>
      <c r="E23" s="701"/>
      <c r="F23" s="702"/>
      <c r="G23" s="698"/>
      <c r="H23" s="703"/>
      <c r="I23" s="703"/>
      <c r="J23" s="698"/>
      <c r="K23" s="698"/>
      <c r="L23" s="698">
        <f>SUM(M23:O23)</f>
        <v>0</v>
      </c>
      <c r="M23" s="698"/>
      <c r="N23" s="698"/>
      <c r="O23" s="698"/>
      <c r="P23" s="698"/>
      <c r="Q23" s="697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699"/>
      <c r="AS23" s="699"/>
      <c r="AT23" s="699"/>
      <c r="AU23" s="699"/>
      <c r="AV23" s="699"/>
      <c r="AW23" s="699"/>
      <c r="AX23" s="699"/>
      <c r="AY23" s="699"/>
      <c r="AZ23" s="699"/>
      <c r="BA23" s="699"/>
      <c r="BB23" s="699"/>
      <c r="BC23" s="699"/>
      <c r="BD23" s="699"/>
      <c r="BE23" s="699"/>
      <c r="BF23" s="699"/>
      <c r="BG23" s="699"/>
      <c r="BH23" s="699"/>
      <c r="BI23" s="699"/>
      <c r="BJ23" s="699"/>
      <c r="BK23" s="699"/>
      <c r="BL23" s="699"/>
      <c r="BM23" s="699"/>
      <c r="BN23" s="699"/>
      <c r="BO23" s="699"/>
      <c r="BP23" s="699"/>
      <c r="BQ23" s="699"/>
      <c r="BR23" s="699"/>
      <c r="BS23" s="699"/>
      <c r="BT23" s="699"/>
      <c r="BU23" s="699"/>
      <c r="BV23" s="699"/>
      <c r="BW23" s="699"/>
      <c r="BX23" s="699"/>
      <c r="BY23" s="699"/>
      <c r="BZ23" s="699"/>
      <c r="CA23" s="699"/>
      <c r="CB23" s="699"/>
      <c r="CC23" s="699"/>
      <c r="CD23" s="699"/>
      <c r="CE23" s="699"/>
      <c r="CF23" s="699"/>
      <c r="CG23" s="699"/>
      <c r="CH23" s="699"/>
      <c r="CI23" s="699"/>
      <c r="CJ23" s="699"/>
      <c r="CK23" s="699"/>
      <c r="CL23" s="699"/>
      <c r="CM23" s="699"/>
      <c r="CN23" s="699"/>
      <c r="CO23" s="699"/>
      <c r="CP23" s="699"/>
      <c r="CQ23" s="699"/>
      <c r="CR23" s="699"/>
      <c r="CS23" s="699"/>
      <c r="CT23" s="699"/>
      <c r="CU23" s="699"/>
      <c r="CV23" s="699"/>
      <c r="CW23" s="699"/>
      <c r="CX23" s="699"/>
      <c r="CY23" s="699"/>
      <c r="CZ23" s="699"/>
      <c r="DA23" s="699"/>
      <c r="DB23" s="699"/>
      <c r="DC23" s="699"/>
      <c r="DD23" s="699"/>
      <c r="DE23" s="699"/>
      <c r="DF23" s="699"/>
      <c r="DG23" s="699"/>
      <c r="DH23" s="699"/>
      <c r="DI23" s="699"/>
      <c r="DJ23" s="699"/>
      <c r="DK23" s="699"/>
      <c r="DL23" s="699"/>
      <c r="DM23" s="699"/>
      <c r="DN23" s="699"/>
      <c r="DO23" s="699"/>
      <c r="DP23" s="699"/>
      <c r="DQ23" s="699"/>
      <c r="DR23" s="699"/>
      <c r="DS23" s="699"/>
      <c r="DT23" s="699"/>
      <c r="DU23" s="699"/>
      <c r="DV23" s="699"/>
      <c r="DW23" s="699"/>
      <c r="DX23" s="699"/>
      <c r="DY23" s="699"/>
      <c r="DZ23" s="699"/>
      <c r="EA23" s="699"/>
      <c r="EB23" s="699"/>
      <c r="EC23" s="699"/>
      <c r="ED23" s="699"/>
      <c r="EE23" s="699"/>
      <c r="EF23" s="699"/>
      <c r="EG23" s="699"/>
      <c r="EH23" s="699"/>
      <c r="EI23" s="699"/>
      <c r="EJ23" s="699"/>
      <c r="EK23" s="699"/>
      <c r="EL23" s="699"/>
      <c r="EM23" s="699"/>
      <c r="EN23" s="699"/>
      <c r="EO23" s="699"/>
      <c r="EP23" s="699"/>
      <c r="EQ23" s="699"/>
      <c r="ER23" s="699"/>
      <c r="ES23" s="699"/>
      <c r="ET23" s="699"/>
      <c r="EU23" s="699"/>
      <c r="EV23" s="699"/>
      <c r="EW23" s="699"/>
      <c r="EX23" s="699"/>
      <c r="EY23" s="699"/>
      <c r="EZ23" s="699"/>
    </row>
    <row r="24" spans="1:156" s="673" customFormat="1" ht="15.75" hidden="1" customHeight="1" x14ac:dyDescent="0.2">
      <c r="A24" s="841" t="s">
        <v>894</v>
      </c>
      <c r="B24" s="841"/>
      <c r="C24" s="841"/>
      <c r="D24" s="841"/>
      <c r="E24" s="841"/>
      <c r="F24" s="841"/>
      <c r="G24" s="841"/>
      <c r="H24" s="841"/>
      <c r="I24" s="841"/>
      <c r="J24" s="841"/>
      <c r="K24" s="841"/>
      <c r="L24" s="685">
        <f>L22+L23</f>
        <v>0</v>
      </c>
      <c r="M24" s="685">
        <f t="shared" ref="M24:Q24" si="0">M22+M23</f>
        <v>0</v>
      </c>
      <c r="N24" s="685">
        <f t="shared" si="0"/>
        <v>0</v>
      </c>
      <c r="O24" s="685">
        <f t="shared" si="0"/>
        <v>0</v>
      </c>
      <c r="P24" s="685">
        <f t="shared" si="0"/>
        <v>0</v>
      </c>
      <c r="Q24" s="685">
        <f t="shared" si="0"/>
        <v>0</v>
      </c>
    </row>
    <row r="25" spans="1:156" s="673" customFormat="1" ht="32.25" customHeight="1" x14ac:dyDescent="0.25">
      <c r="A25" s="846" t="s">
        <v>952</v>
      </c>
      <c r="B25" s="847"/>
      <c r="C25" s="847"/>
      <c r="D25" s="847"/>
      <c r="E25" s="847"/>
      <c r="F25" s="847"/>
      <c r="G25" s="847"/>
      <c r="H25" s="847"/>
      <c r="I25" s="847"/>
      <c r="J25" s="847"/>
      <c r="K25" s="847"/>
      <c r="L25" s="847"/>
      <c r="M25" s="766"/>
      <c r="N25" s="766"/>
      <c r="O25" s="766"/>
      <c r="P25" s="766"/>
      <c r="Q25" s="767"/>
    </row>
    <row r="26" spans="1:156" s="673" customFormat="1" ht="20.25" customHeight="1" x14ac:dyDescent="0.2">
      <c r="A26" s="823" t="s">
        <v>977</v>
      </c>
      <c r="B26" s="823"/>
      <c r="C26" s="823"/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823"/>
      <c r="O26" s="823"/>
      <c r="P26" s="774"/>
      <c r="Q26" s="774"/>
    </row>
    <row r="27" spans="1:156" s="673" customFormat="1" ht="96" customHeight="1" x14ac:dyDescent="0.2">
      <c r="A27" s="775" t="s">
        <v>126</v>
      </c>
      <c r="B27" s="735" t="s">
        <v>979</v>
      </c>
      <c r="C27" s="824" t="s">
        <v>954</v>
      </c>
      <c r="D27" s="825"/>
      <c r="E27" s="736" t="s">
        <v>985</v>
      </c>
      <c r="F27" s="776" t="s">
        <v>988</v>
      </c>
      <c r="G27" s="776" t="s">
        <v>955</v>
      </c>
      <c r="H27" s="763" t="s">
        <v>956</v>
      </c>
      <c r="I27" s="776" t="s">
        <v>991</v>
      </c>
      <c r="J27" s="777">
        <v>2018</v>
      </c>
      <c r="K27" s="780">
        <f t="shared" ref="K27:K30" si="1">J27</f>
        <v>2018</v>
      </c>
      <c r="L27" s="778">
        <f>+N27+O27</f>
        <v>419.29439552000002</v>
      </c>
      <c r="M27" s="778">
        <v>0</v>
      </c>
      <c r="N27" s="778">
        <f>+(364)*1.064*1.045*1.036</f>
        <v>419.29439552000002</v>
      </c>
      <c r="O27" s="779">
        <v>0</v>
      </c>
      <c r="P27" s="779">
        <v>0</v>
      </c>
      <c r="Q27" s="778">
        <v>0</v>
      </c>
    </row>
    <row r="28" spans="1:156" s="673" customFormat="1" ht="94.5" customHeight="1" x14ac:dyDescent="0.2">
      <c r="A28" s="768" t="s">
        <v>127</v>
      </c>
      <c r="B28" s="769" t="s">
        <v>980</v>
      </c>
      <c r="C28" s="844" t="s">
        <v>954</v>
      </c>
      <c r="D28" s="845"/>
      <c r="E28" s="770" t="s">
        <v>985</v>
      </c>
      <c r="F28" s="771" t="s">
        <v>988</v>
      </c>
      <c r="G28" s="771" t="s">
        <v>957</v>
      </c>
      <c r="H28" s="772" t="s">
        <v>956</v>
      </c>
      <c r="I28" s="771" t="s">
        <v>991</v>
      </c>
      <c r="J28" s="773">
        <v>2019</v>
      </c>
      <c r="K28" s="781">
        <f t="shared" si="1"/>
        <v>2019</v>
      </c>
      <c r="L28" s="778">
        <f>N28+O28</f>
        <v>0</v>
      </c>
      <c r="M28" s="765">
        <v>0</v>
      </c>
      <c r="N28" s="765">
        <v>0</v>
      </c>
      <c r="O28" s="784">
        <v>0</v>
      </c>
      <c r="P28" s="765">
        <v>0</v>
      </c>
      <c r="Q28" s="778">
        <v>0</v>
      </c>
    </row>
    <row r="29" spans="1:156" s="673" customFormat="1" ht="99.75" customHeight="1" x14ac:dyDescent="0.2">
      <c r="A29" s="734" t="s">
        <v>128</v>
      </c>
      <c r="B29" s="761" t="s">
        <v>979</v>
      </c>
      <c r="C29" s="826" t="s">
        <v>954</v>
      </c>
      <c r="D29" s="827"/>
      <c r="E29" s="753" t="s">
        <v>986</v>
      </c>
      <c r="F29" s="762" t="s">
        <v>988</v>
      </c>
      <c r="G29" s="762" t="s">
        <v>957</v>
      </c>
      <c r="H29" s="763" t="s">
        <v>956</v>
      </c>
      <c r="I29" s="762" t="s">
        <v>991</v>
      </c>
      <c r="J29" s="764">
        <v>2019</v>
      </c>
      <c r="K29" s="782">
        <f t="shared" si="1"/>
        <v>2019</v>
      </c>
      <c r="L29" s="778">
        <f>N29+O29</f>
        <v>0</v>
      </c>
      <c r="M29" s="765">
        <v>0</v>
      </c>
      <c r="N29" s="765">
        <v>0</v>
      </c>
      <c r="O29" s="778">
        <v>0</v>
      </c>
      <c r="P29" s="765">
        <v>0</v>
      </c>
      <c r="Q29" s="778">
        <v>0</v>
      </c>
    </row>
    <row r="30" spans="1:156" s="673" customFormat="1" ht="86.25" customHeight="1" x14ac:dyDescent="0.2">
      <c r="A30" s="734" t="s">
        <v>983</v>
      </c>
      <c r="B30" s="761" t="s">
        <v>981</v>
      </c>
      <c r="C30" s="826" t="s">
        <v>953</v>
      </c>
      <c r="D30" s="842"/>
      <c r="E30" s="753" t="s">
        <v>986</v>
      </c>
      <c r="F30" s="762" t="s">
        <v>989</v>
      </c>
      <c r="G30" s="762" t="s">
        <v>992</v>
      </c>
      <c r="H30" s="763">
        <v>100</v>
      </c>
      <c r="I30" s="762" t="s">
        <v>993</v>
      </c>
      <c r="J30" s="764">
        <v>2019</v>
      </c>
      <c r="K30" s="782">
        <f t="shared" si="1"/>
        <v>2019</v>
      </c>
      <c r="L30" s="778">
        <f>N30+O30</f>
        <v>0</v>
      </c>
      <c r="M30" s="765">
        <v>0</v>
      </c>
      <c r="N30" s="765">
        <v>0</v>
      </c>
      <c r="O30" s="778">
        <v>0</v>
      </c>
      <c r="P30" s="765">
        <v>0</v>
      </c>
      <c r="Q30" s="778">
        <v>0</v>
      </c>
    </row>
    <row r="31" spans="1:156" s="673" customFormat="1" ht="81" customHeight="1" x14ac:dyDescent="0.2">
      <c r="A31" s="734" t="s">
        <v>984</v>
      </c>
      <c r="B31" s="761" t="s">
        <v>982</v>
      </c>
      <c r="C31" s="826" t="s">
        <v>953</v>
      </c>
      <c r="D31" s="842"/>
      <c r="E31" s="753" t="s">
        <v>987</v>
      </c>
      <c r="F31" s="762" t="s">
        <v>990</v>
      </c>
      <c r="G31" s="762" t="s">
        <v>994</v>
      </c>
      <c r="H31" s="763">
        <v>100</v>
      </c>
      <c r="I31" s="762" t="s">
        <v>995</v>
      </c>
      <c r="J31" s="764" t="s">
        <v>996</v>
      </c>
      <c r="K31" s="782" t="str">
        <f>J31</f>
        <v>2017-2018</v>
      </c>
      <c r="L31" s="778">
        <f>M31+N31+O31</f>
        <v>2496</v>
      </c>
      <c r="M31" s="765">
        <v>651.84379999999987</v>
      </c>
      <c r="N31" s="778">
        <v>1844.1562000000001</v>
      </c>
      <c r="O31" s="765">
        <v>0</v>
      </c>
      <c r="P31" s="778">
        <v>0</v>
      </c>
      <c r="Q31" s="778">
        <v>0</v>
      </c>
    </row>
    <row r="32" spans="1:156" s="673" customFormat="1" ht="13.5" customHeight="1" thickBot="1" x14ac:dyDescent="0.25">
      <c r="A32" s="838" t="s">
        <v>978</v>
      </c>
      <c r="B32" s="839"/>
      <c r="C32" s="839"/>
      <c r="D32" s="839"/>
      <c r="E32" s="839"/>
      <c r="F32" s="839"/>
      <c r="G32" s="839"/>
      <c r="H32" s="839"/>
      <c r="I32" s="839"/>
      <c r="J32" s="839"/>
      <c r="K32" s="840"/>
      <c r="L32" s="783">
        <f>+SUM(L27:L31)</f>
        <v>2915.2943955199999</v>
      </c>
      <c r="M32" s="783">
        <f t="shared" ref="M32:Q32" si="2">+SUM(M27:M31)</f>
        <v>651.84379999999987</v>
      </c>
      <c r="N32" s="783">
        <f>+SUM(N27:N31)</f>
        <v>2263.4505955200002</v>
      </c>
      <c r="O32" s="783">
        <f>+SUM(O27:O31)</f>
        <v>0</v>
      </c>
      <c r="P32" s="783">
        <f t="shared" si="2"/>
        <v>0</v>
      </c>
      <c r="Q32" s="783">
        <f t="shared" si="2"/>
        <v>0</v>
      </c>
    </row>
    <row r="33" spans="1:22" s="672" customFormat="1" ht="14.25" customHeight="1" x14ac:dyDescent="0.2">
      <c r="A33" s="669"/>
      <c r="B33" s="669"/>
      <c r="C33" s="663"/>
      <c r="D33" s="663"/>
      <c r="E33" s="676"/>
      <c r="F33" s="678"/>
      <c r="G33" s="678"/>
      <c r="H33" s="678"/>
      <c r="I33" s="678"/>
      <c r="J33" s="674"/>
      <c r="K33" s="669"/>
      <c r="L33" s="704"/>
      <c r="M33" s="704"/>
      <c r="N33" s="704"/>
      <c r="O33" s="704"/>
      <c r="P33" s="704"/>
      <c r="Q33" s="704"/>
    </row>
    <row r="34" spans="1:22" s="673" customFormat="1" ht="13.5" customHeight="1" x14ac:dyDescent="0.2">
      <c r="A34" s="670"/>
      <c r="B34" s="670"/>
      <c r="C34" s="444"/>
      <c r="D34" s="444"/>
      <c r="E34" s="446"/>
      <c r="F34" s="670"/>
      <c r="G34" s="670"/>
      <c r="H34" s="670"/>
      <c r="I34" s="670"/>
      <c r="J34" s="670"/>
      <c r="K34" s="670"/>
      <c r="L34" s="670"/>
      <c r="M34" s="669"/>
      <c r="N34" s="669"/>
      <c r="O34" s="669"/>
      <c r="P34" s="669"/>
      <c r="Q34" s="669"/>
    </row>
    <row r="35" spans="1:22" s="673" customFormat="1" ht="11.25" customHeight="1" x14ac:dyDescent="0.2">
      <c r="A35" s="444"/>
      <c r="C35" s="444"/>
      <c r="D35" s="444"/>
      <c r="E35" s="444"/>
      <c r="F35" s="444"/>
      <c r="G35" s="444"/>
      <c r="H35" s="444"/>
      <c r="I35" s="444"/>
      <c r="J35" s="444"/>
      <c r="K35" s="444"/>
      <c r="L35" s="670"/>
      <c r="M35" s="670"/>
      <c r="N35" s="670"/>
      <c r="O35" s="670"/>
      <c r="P35" s="670"/>
      <c r="Q35" s="670"/>
    </row>
    <row r="36" spans="1:22" s="673" customFormat="1" ht="16.5" customHeight="1" x14ac:dyDescent="0.2">
      <c r="A36" s="444"/>
      <c r="C36" s="444"/>
      <c r="D36" s="444"/>
      <c r="E36" s="444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837"/>
      <c r="Q36" s="837"/>
      <c r="R36" s="837"/>
      <c r="S36" s="837"/>
      <c r="T36" s="837"/>
      <c r="U36" s="837"/>
      <c r="V36" s="837"/>
    </row>
    <row r="37" spans="1:22" s="673" customFormat="1" ht="9" customHeight="1" x14ac:dyDescent="0.2">
      <c r="A37" s="444"/>
      <c r="B37" s="444"/>
      <c r="C37" s="444"/>
      <c r="D37" s="444"/>
      <c r="E37" s="444"/>
      <c r="F37" s="837"/>
      <c r="G37" s="83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7"/>
      <c r="T37" s="837"/>
      <c r="U37" s="837"/>
      <c r="V37" s="837"/>
    </row>
    <row r="38" spans="1:22" s="673" customFormat="1" ht="9" customHeight="1" x14ac:dyDescent="0.2">
      <c r="A38" s="444"/>
      <c r="B38" s="444"/>
      <c r="C38" s="444"/>
      <c r="D38" s="444"/>
      <c r="E38" s="444"/>
      <c r="F38" s="837"/>
      <c r="G38" s="837"/>
      <c r="H38" s="837"/>
      <c r="I38" s="837"/>
      <c r="J38" s="837"/>
      <c r="K38" s="837"/>
      <c r="L38" s="837"/>
      <c r="M38" s="837"/>
      <c r="N38" s="837"/>
      <c r="O38" s="837"/>
      <c r="P38" s="837"/>
      <c r="Q38" s="837"/>
      <c r="R38" s="837"/>
      <c r="S38" s="837"/>
      <c r="T38" s="837"/>
      <c r="U38" s="837"/>
      <c r="V38" s="837"/>
    </row>
    <row r="39" spans="1:22" s="673" customFormat="1" ht="9" customHeight="1" x14ac:dyDescent="0.2">
      <c r="A39" s="444"/>
      <c r="B39" s="444"/>
      <c r="C39" s="444"/>
      <c r="D39" s="444"/>
      <c r="E39" s="444"/>
      <c r="F39" s="837"/>
      <c r="G39" s="837"/>
      <c r="H39" s="837"/>
      <c r="I39" s="837"/>
      <c r="J39" s="837"/>
      <c r="K39" s="837"/>
      <c r="L39" s="837"/>
      <c r="M39" s="837"/>
      <c r="N39" s="837"/>
      <c r="O39" s="837"/>
      <c r="P39" s="837"/>
      <c r="Q39" s="837"/>
      <c r="R39" s="837"/>
      <c r="S39" s="837"/>
      <c r="T39" s="837"/>
      <c r="U39" s="837"/>
      <c r="V39" s="837"/>
    </row>
    <row r="40" spans="1:22" s="673" customFormat="1" ht="9" customHeight="1" x14ac:dyDescent="0.2">
      <c r="A40" s="444"/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</row>
    <row r="41" spans="1:22" s="672" customFormat="1" ht="19.5" customHeight="1" x14ac:dyDescent="0.2">
      <c r="A41" s="444"/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</row>
    <row r="42" spans="1:22" s="673" customFormat="1" ht="9" customHeight="1" x14ac:dyDescent="0.2">
      <c r="A42" s="444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</row>
    <row r="43" spans="1:22" s="673" customFormat="1" ht="9" customHeight="1" x14ac:dyDescent="0.2">
      <c r="A43" s="444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</row>
    <row r="44" spans="1:22" s="673" customFormat="1" ht="9" customHeight="1" x14ac:dyDescent="0.2">
      <c r="A44" s="444"/>
      <c r="B44" s="444"/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</row>
    <row r="45" spans="1:22" s="672" customFormat="1" ht="9" customHeight="1" x14ac:dyDescent="0.2">
      <c r="A45" s="444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</row>
    <row r="46" spans="1:22" s="673" customFormat="1" ht="9" customHeight="1" x14ac:dyDescent="0.2">
      <c r="A46" s="444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</row>
    <row r="47" spans="1:22" s="673" customFormat="1" ht="9" customHeight="1" x14ac:dyDescent="0.2">
      <c r="A47" s="444"/>
      <c r="B47" s="444"/>
      <c r="C47" s="444"/>
      <c r="D47" s="444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</row>
    <row r="48" spans="1:22" s="673" customFormat="1" ht="9" customHeight="1" x14ac:dyDescent="0.2">
      <c r="A48" s="444"/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</row>
    <row r="49" spans="1:17" s="673" customFormat="1" ht="9" customHeight="1" x14ac:dyDescent="0.2">
      <c r="A49" s="444"/>
      <c r="B49" s="444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</row>
    <row r="50" spans="1:17" s="673" customFormat="1" ht="9" customHeight="1" x14ac:dyDescent="0.2">
      <c r="A50" s="444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</row>
    <row r="51" spans="1:17" s="673" customFormat="1" ht="9" customHeight="1" x14ac:dyDescent="0.2">
      <c r="A51" s="444"/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</row>
    <row r="52" spans="1:17" s="673" customFormat="1" ht="9" customHeight="1" x14ac:dyDescent="0.2">
      <c r="A52" s="444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</row>
    <row r="53" spans="1:17" s="672" customFormat="1" ht="10.5" customHeight="1" x14ac:dyDescent="0.2">
      <c r="A53" s="444"/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</row>
    <row r="54" spans="1:17" s="670" customFormat="1" ht="9" customHeight="1" x14ac:dyDescent="0.2">
      <c r="A54" s="444"/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</row>
    <row r="55" spans="1:17" s="669" customFormat="1" ht="11.25" customHeight="1" x14ac:dyDescent="0.2">
      <c r="A55" s="444"/>
      <c r="B55" s="444"/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</row>
    <row r="56" spans="1:17" s="670" customFormat="1" ht="11.25" customHeight="1" x14ac:dyDescent="0.2">
      <c r="A56" s="444"/>
      <c r="B56" s="711"/>
      <c r="C56" s="444"/>
      <c r="D56" s="444"/>
      <c r="E56" s="444"/>
      <c r="F56" s="444"/>
      <c r="G56" s="444"/>
      <c r="H56" s="444"/>
      <c r="I56" s="444"/>
      <c r="J56" s="444"/>
      <c r="K56" s="444"/>
      <c r="L56" s="444"/>
      <c r="M56" s="444"/>
      <c r="N56" s="444"/>
      <c r="O56" s="444"/>
      <c r="P56" s="444"/>
      <c r="Q56" s="444"/>
    </row>
  </sheetData>
  <mergeCells count="40">
    <mergeCell ref="N2:Q2"/>
    <mergeCell ref="N3:Q3"/>
    <mergeCell ref="N7:Q7"/>
    <mergeCell ref="N8:Q8"/>
    <mergeCell ref="C31:D31"/>
    <mergeCell ref="C28:D28"/>
    <mergeCell ref="A25:L25"/>
    <mergeCell ref="M15:O15"/>
    <mergeCell ref="L14:Q14"/>
    <mergeCell ref="A11:Q11"/>
    <mergeCell ref="A14:A19"/>
    <mergeCell ref="B14:B19"/>
    <mergeCell ref="C14:D19"/>
    <mergeCell ref="E14:E19"/>
    <mergeCell ref="F14:I14"/>
    <mergeCell ref="J14:J19"/>
    <mergeCell ref="K14:K19"/>
    <mergeCell ref="C23:D23"/>
    <mergeCell ref="F39:V39"/>
    <mergeCell ref="A32:K32"/>
    <mergeCell ref="A24:K24"/>
    <mergeCell ref="F36:V36"/>
    <mergeCell ref="F37:V37"/>
    <mergeCell ref="F38:V38"/>
    <mergeCell ref="C30:D30"/>
    <mergeCell ref="A21:EZ21"/>
    <mergeCell ref="A26:O26"/>
    <mergeCell ref="C27:D27"/>
    <mergeCell ref="C29:D29"/>
    <mergeCell ref="E12:O12"/>
    <mergeCell ref="C22:D22"/>
    <mergeCell ref="H15:I15"/>
    <mergeCell ref="L15:L19"/>
    <mergeCell ref="C20:D20"/>
    <mergeCell ref="O16:O19"/>
    <mergeCell ref="P15:P19"/>
    <mergeCell ref="Q15:Q19"/>
    <mergeCell ref="M16:M19"/>
    <mergeCell ref="N16:N19"/>
    <mergeCell ref="G15:G19"/>
  </mergeCells>
  <phoneticPr fontId="5" type="noConversion"/>
  <printOptions horizontalCentered="1"/>
  <pageMargins left="0.31" right="0.35" top="0.75" bottom="0.19685039370078741" header="0.70866141732283472" footer="0.27559055118110237"/>
  <pageSetup paperSize="8" fitToHeight="2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zoomScale="80" zoomScaleNormal="80" workbookViewId="0">
      <selection activeCell="H13" sqref="H13:K13"/>
    </sheetView>
  </sheetViews>
  <sheetFormatPr defaultColWidth="9" defaultRowHeight="15" x14ac:dyDescent="0.25"/>
  <cols>
    <col min="1" max="1" width="3.875" style="187" bestFit="1" customWidth="1"/>
    <col min="2" max="2" width="16" style="188" bestFit="1" customWidth="1"/>
    <col min="3" max="4" width="10.875" style="188" bestFit="1" customWidth="1"/>
    <col min="5" max="5" width="6.25" style="188" bestFit="1" customWidth="1"/>
    <col min="6" max="6" width="13.875" style="188" bestFit="1" customWidth="1"/>
    <col min="7" max="7" width="13.25" style="188" bestFit="1" customWidth="1"/>
    <col min="8" max="8" width="16" style="188" bestFit="1" customWidth="1"/>
    <col min="9" max="9" width="11.625" style="188" bestFit="1" customWidth="1"/>
    <col min="10" max="10" width="16.875" style="188" customWidth="1"/>
    <col min="11" max="11" width="13.25" style="188" customWidth="1"/>
    <col min="12" max="16384" width="9" style="187"/>
  </cols>
  <sheetData>
    <row r="1" spans="1:11" x14ac:dyDescent="0.25">
      <c r="K1" s="445" t="s">
        <v>321</v>
      </c>
    </row>
    <row r="2" spans="1:11" x14ac:dyDescent="0.25">
      <c r="K2" s="517" t="s">
        <v>101</v>
      </c>
    </row>
    <row r="3" spans="1:11" x14ac:dyDescent="0.25">
      <c r="K3" s="517" t="s">
        <v>116</v>
      </c>
    </row>
    <row r="4" spans="1:11" ht="15.75" x14ac:dyDescent="0.25">
      <c r="K4" s="4"/>
    </row>
    <row r="5" spans="1:11" ht="33.75" customHeight="1" x14ac:dyDescent="0.25">
      <c r="A5" s="1002" t="s">
        <v>347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</row>
    <row r="6" spans="1:11" x14ac:dyDescent="0.25">
      <c r="K6" s="445" t="s">
        <v>102</v>
      </c>
    </row>
    <row r="7" spans="1:11" x14ac:dyDescent="0.25">
      <c r="K7" s="445" t="s">
        <v>498</v>
      </c>
    </row>
    <row r="8" spans="1:11" ht="15.75" x14ac:dyDescent="0.25">
      <c r="K8" s="4"/>
    </row>
    <row r="9" spans="1:11" x14ac:dyDescent="0.25">
      <c r="K9" s="445" t="s">
        <v>706</v>
      </c>
    </row>
    <row r="10" spans="1:11" x14ac:dyDescent="0.25">
      <c r="K10" s="445" t="s">
        <v>707</v>
      </c>
    </row>
    <row r="11" spans="1:11" x14ac:dyDescent="0.25">
      <c r="K11" s="507" t="s">
        <v>106</v>
      </c>
    </row>
    <row r="12" spans="1:11" ht="15.75" thickBot="1" x14ac:dyDescent="0.3"/>
    <row r="13" spans="1:11" s="188" customFormat="1" ht="84.75" customHeight="1" x14ac:dyDescent="0.25">
      <c r="A13" s="1004" t="s">
        <v>80</v>
      </c>
      <c r="B13" s="1006" t="s">
        <v>91</v>
      </c>
      <c r="C13" s="1008" t="s">
        <v>75</v>
      </c>
      <c r="D13" s="1009"/>
      <c r="E13" s="1010"/>
      <c r="F13" s="1006" t="s">
        <v>76</v>
      </c>
      <c r="G13" s="1006"/>
      <c r="H13" s="1006" t="s">
        <v>94</v>
      </c>
      <c r="I13" s="1006"/>
      <c r="J13" s="1006"/>
      <c r="K13" s="1006"/>
    </row>
    <row r="14" spans="1:11" s="188" customFormat="1" ht="39.75" customHeight="1" x14ac:dyDescent="0.25">
      <c r="A14" s="1005"/>
      <c r="B14" s="1007"/>
      <c r="C14" s="1007" t="s">
        <v>87</v>
      </c>
      <c r="D14" s="1007" t="s">
        <v>88</v>
      </c>
      <c r="E14" s="1007" t="s">
        <v>89</v>
      </c>
      <c r="F14" s="1007" t="s">
        <v>92</v>
      </c>
      <c r="G14" s="1007" t="s">
        <v>93</v>
      </c>
      <c r="H14" s="1007" t="s">
        <v>97</v>
      </c>
      <c r="I14" s="1007" t="s">
        <v>81</v>
      </c>
      <c r="J14" s="1007" t="s">
        <v>98</v>
      </c>
      <c r="K14" s="1007" t="s">
        <v>85</v>
      </c>
    </row>
    <row r="15" spans="1:11" ht="63.75" customHeight="1" x14ac:dyDescent="0.25">
      <c r="A15" s="1005"/>
      <c r="B15" s="1007"/>
      <c r="C15" s="1007"/>
      <c r="D15" s="1007"/>
      <c r="E15" s="1007"/>
      <c r="F15" s="1007"/>
      <c r="G15" s="1007"/>
      <c r="H15" s="1007"/>
      <c r="I15" s="1007"/>
      <c r="J15" s="1007"/>
      <c r="K15" s="1007"/>
    </row>
    <row r="16" spans="1:11" ht="22.5" customHeight="1" x14ac:dyDescent="0.25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 x14ac:dyDescent="0.25">
      <c r="A17" s="189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x14ac:dyDescent="0.25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x14ac:dyDescent="0.25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0"/>
    </row>
    <row r="20" spans="1:11" ht="15.75" thickBot="1" x14ac:dyDescent="0.3">
      <c r="A20" s="193"/>
      <c r="B20" s="192"/>
      <c r="C20" s="192"/>
      <c r="D20" s="192"/>
      <c r="E20" s="192"/>
      <c r="F20" s="192"/>
      <c r="G20" s="192"/>
      <c r="H20" s="191"/>
      <c r="I20" s="191"/>
      <c r="J20" s="191"/>
      <c r="K20" s="191"/>
    </row>
  </sheetData>
  <mergeCells count="15">
    <mergeCell ref="A5:K5"/>
    <mergeCell ref="A13:A15"/>
    <mergeCell ref="B13:B15"/>
    <mergeCell ref="C13:E13"/>
    <mergeCell ref="F13:G13"/>
    <mergeCell ref="H13:K13"/>
    <mergeCell ref="C14:C15"/>
    <mergeCell ref="D14:D15"/>
    <mergeCell ref="E14:E15"/>
    <mergeCell ref="F14:F15"/>
    <mergeCell ref="K14:K15"/>
    <mergeCell ref="G14:G15"/>
    <mergeCell ref="H14:H15"/>
    <mergeCell ref="I14:I15"/>
    <mergeCell ref="J14:J15"/>
  </mergeCells>
  <phoneticPr fontId="0" type="noConversion"/>
  <pageMargins left="0.7" right="0.7" top="0.75" bottom="0.75" header="0.3" footer="0.3"/>
  <pageSetup paperSize="9" scale="6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view="pageBreakPreview" zoomScale="77" zoomScaleNormal="100" zoomScaleSheetLayoutView="77" workbookViewId="0">
      <selection activeCell="F45" sqref="F45"/>
    </sheetView>
  </sheetViews>
  <sheetFormatPr defaultColWidth="9" defaultRowHeight="15.75" x14ac:dyDescent="0.25"/>
  <cols>
    <col min="1" max="1" width="4.375" style="450" customWidth="1"/>
    <col min="2" max="2" width="46.25" style="450" customWidth="1"/>
    <col min="3" max="3" width="11.375" style="450" customWidth="1"/>
    <col min="4" max="4" width="15.75" style="450" customWidth="1"/>
    <col min="5" max="7" width="12.75" style="450" customWidth="1"/>
    <col min="8" max="16384" width="9" style="450"/>
  </cols>
  <sheetData>
    <row r="1" spans="1:7" ht="14.25" customHeight="1" x14ac:dyDescent="0.25">
      <c r="D1" s="451" t="s">
        <v>429</v>
      </c>
      <c r="E1" s="451"/>
      <c r="F1" s="451"/>
      <c r="G1" s="451"/>
    </row>
    <row r="2" spans="1:7" ht="5.25" customHeight="1" x14ac:dyDescent="0.25"/>
    <row r="3" spans="1:7" s="453" customFormat="1" ht="39.75" customHeight="1" x14ac:dyDescent="0.25">
      <c r="A3" s="1011" t="s">
        <v>430</v>
      </c>
      <c r="B3" s="1012"/>
      <c r="C3" s="1012"/>
    </row>
    <row r="4" spans="1:7" ht="23.25" customHeight="1" x14ac:dyDescent="0.25">
      <c r="A4" s="1013" t="s">
        <v>431</v>
      </c>
      <c r="B4" s="1013"/>
      <c r="D4" s="452"/>
      <c r="E4" s="452"/>
      <c r="F4" s="452"/>
      <c r="G4" s="452"/>
    </row>
    <row r="5" spans="1:7" ht="119.25" customHeight="1" x14ac:dyDescent="0.25">
      <c r="A5" s="483" t="s">
        <v>432</v>
      </c>
      <c r="B5" s="483" t="s">
        <v>562</v>
      </c>
      <c r="C5" s="483" t="s">
        <v>433</v>
      </c>
      <c r="D5" s="455" t="s">
        <v>434</v>
      </c>
      <c r="E5" s="455" t="s">
        <v>492</v>
      </c>
      <c r="F5" s="455" t="s">
        <v>493</v>
      </c>
      <c r="G5" s="455" t="s">
        <v>494</v>
      </c>
    </row>
    <row r="6" spans="1:7" ht="12.75" customHeight="1" x14ac:dyDescent="0.25">
      <c r="A6" s="456">
        <v>1</v>
      </c>
      <c r="B6" s="456">
        <f t="shared" ref="B6:G6" si="0">+A6+1</f>
        <v>2</v>
      </c>
      <c r="C6" s="456">
        <f t="shared" si="0"/>
        <v>3</v>
      </c>
      <c r="D6" s="456">
        <f t="shared" si="0"/>
        <v>4</v>
      </c>
      <c r="E6" s="456">
        <f t="shared" si="0"/>
        <v>5</v>
      </c>
      <c r="F6" s="456">
        <f t="shared" si="0"/>
        <v>6</v>
      </c>
      <c r="G6" s="456">
        <f t="shared" si="0"/>
        <v>7</v>
      </c>
    </row>
    <row r="7" spans="1:7" x14ac:dyDescent="0.25">
      <c r="A7" s="457" t="s">
        <v>501</v>
      </c>
      <c r="B7" s="458" t="s">
        <v>435</v>
      </c>
      <c r="C7" s="454"/>
      <c r="D7" s="457"/>
      <c r="E7" s="457"/>
      <c r="F7" s="457"/>
      <c r="G7" s="457"/>
    </row>
    <row r="8" spans="1:7" x14ac:dyDescent="0.25">
      <c r="A8" s="457"/>
      <c r="B8" s="459" t="s">
        <v>436</v>
      </c>
      <c r="C8" s="454" t="s">
        <v>437</v>
      </c>
      <c r="D8" s="456">
        <v>251.39142899999999</v>
      </c>
      <c r="E8" s="456">
        <v>251.39142899999999</v>
      </c>
      <c r="F8" s="456">
        <v>251.39142899999999</v>
      </c>
      <c r="G8" s="456">
        <v>251.39142899999999</v>
      </c>
    </row>
    <row r="9" spans="1:7" x14ac:dyDescent="0.25">
      <c r="A9" s="457" t="s">
        <v>504</v>
      </c>
      <c r="B9" s="460" t="s">
        <v>438</v>
      </c>
      <c r="C9" s="454"/>
      <c r="D9" s="461"/>
      <c r="E9" s="461"/>
      <c r="F9" s="461"/>
      <c r="G9" s="461"/>
    </row>
    <row r="10" spans="1:7" x14ac:dyDescent="0.25">
      <c r="A10" s="457" t="s">
        <v>505</v>
      </c>
      <c r="B10" s="459" t="s">
        <v>439</v>
      </c>
      <c r="C10" s="454" t="s">
        <v>440</v>
      </c>
      <c r="D10" s="462">
        <v>4535.5</v>
      </c>
      <c r="E10" s="462">
        <v>5225</v>
      </c>
      <c r="F10" s="462">
        <f>E12</f>
        <v>5366.0749999999998</v>
      </c>
      <c r="G10" s="462">
        <f>F12</f>
        <v>5629.012674999999</v>
      </c>
    </row>
    <row r="11" spans="1:7" x14ac:dyDescent="0.25">
      <c r="A11" s="457" t="s">
        <v>506</v>
      </c>
      <c r="B11" s="459" t="s">
        <v>441</v>
      </c>
      <c r="C11" s="454"/>
      <c r="D11" s="463">
        <v>1.071</v>
      </c>
      <c r="E11" s="497">
        <f>1.027</f>
        <v>1.0269999999999999</v>
      </c>
      <c r="F11" s="463">
        <v>1.0489999999999999</v>
      </c>
      <c r="G11" s="463">
        <f>F11</f>
        <v>1.0489999999999999</v>
      </c>
    </row>
    <row r="12" spans="1:7" ht="31.5" x14ac:dyDescent="0.25">
      <c r="A12" s="457" t="s">
        <v>507</v>
      </c>
      <c r="B12" s="459" t="s">
        <v>442</v>
      </c>
      <c r="C12" s="454" t="s">
        <v>440</v>
      </c>
      <c r="D12" s="462">
        <f>D10*D11</f>
        <v>4857.5204999999996</v>
      </c>
      <c r="E12" s="462">
        <f>E10*E11</f>
        <v>5366.0749999999998</v>
      </c>
      <c r="F12" s="462">
        <f>F10*F11</f>
        <v>5629.012674999999</v>
      </c>
      <c r="G12" s="462">
        <f>G10*G11</f>
        <v>5904.8342960749987</v>
      </c>
    </row>
    <row r="13" spans="1:7" x14ac:dyDescent="0.25">
      <c r="A13" s="457" t="s">
        <v>508</v>
      </c>
      <c r="B13" s="457" t="s">
        <v>443</v>
      </c>
      <c r="C13" s="454"/>
      <c r="D13" s="465">
        <v>5.7344937499999995</v>
      </c>
      <c r="E13" s="465">
        <v>5.7344937499999995</v>
      </c>
      <c r="F13" s="465">
        <v>5.7344937499999995</v>
      </c>
      <c r="G13" s="465">
        <v>5.7344937499999995</v>
      </c>
    </row>
    <row r="14" spans="1:7" ht="31.5" x14ac:dyDescent="0.25">
      <c r="A14" s="457" t="s">
        <v>554</v>
      </c>
      <c r="B14" s="459" t="s">
        <v>444</v>
      </c>
      <c r="C14" s="454" t="s">
        <v>440</v>
      </c>
      <c r="D14" s="465">
        <v>1.8996647728645781</v>
      </c>
      <c r="E14" s="465">
        <v>1.8996647728645781</v>
      </c>
      <c r="F14" s="465">
        <v>1.8996647728645781</v>
      </c>
      <c r="G14" s="465">
        <v>1.8996647728645781</v>
      </c>
    </row>
    <row r="15" spans="1:7" x14ac:dyDescent="0.25">
      <c r="A15" s="457" t="s">
        <v>604</v>
      </c>
      <c r="B15" s="459" t="s">
        <v>445</v>
      </c>
      <c r="C15" s="454" t="s">
        <v>446</v>
      </c>
      <c r="D15" s="456">
        <f>D12*D14</f>
        <v>9227.6605773175306</v>
      </c>
      <c r="E15" s="456">
        <f>E12*E14</f>
        <v>10193.74364604929</v>
      </c>
      <c r="F15" s="456">
        <f>F12*F14</f>
        <v>10693.237084705705</v>
      </c>
      <c r="G15" s="456">
        <f>G12*G14</f>
        <v>11217.205701856283</v>
      </c>
    </row>
    <row r="16" spans="1:7" ht="31.5" x14ac:dyDescent="0.25">
      <c r="A16" s="457" t="s">
        <v>132</v>
      </c>
      <c r="B16" s="459" t="s">
        <v>447</v>
      </c>
      <c r="C16" s="454"/>
      <c r="D16" s="466"/>
      <c r="E16" s="466"/>
      <c r="F16" s="466"/>
      <c r="G16" s="466"/>
    </row>
    <row r="17" spans="1:7" x14ac:dyDescent="0.25">
      <c r="A17" s="457" t="s">
        <v>448</v>
      </c>
      <c r="B17" s="459" t="s">
        <v>449</v>
      </c>
      <c r="C17" s="454" t="s">
        <v>619</v>
      </c>
      <c r="D17" s="464">
        <v>20.568801145224132</v>
      </c>
      <c r="E17" s="464">
        <v>20.568801145224132</v>
      </c>
      <c r="F17" s="464">
        <v>20.568801145224132</v>
      </c>
      <c r="G17" s="464">
        <v>20.568801145224132</v>
      </c>
    </row>
    <row r="18" spans="1:7" x14ac:dyDescent="0.25">
      <c r="A18" s="457" t="s">
        <v>450</v>
      </c>
      <c r="B18" s="459" t="s">
        <v>451</v>
      </c>
      <c r="C18" s="454" t="s">
        <v>440</v>
      </c>
      <c r="D18" s="462">
        <f>D15*D17/100</f>
        <v>1898.0191545046839</v>
      </c>
      <c r="E18" s="462">
        <f>E15*E17/100</f>
        <v>2096.7308598097984</v>
      </c>
      <c r="F18" s="462">
        <f>F15*F17/100</f>
        <v>2199.4706719404785</v>
      </c>
      <c r="G18" s="462">
        <f>G15*G17/100</f>
        <v>2307.2447348655619</v>
      </c>
    </row>
    <row r="19" spans="1:7" x14ac:dyDescent="0.25">
      <c r="A19" s="457" t="s">
        <v>452</v>
      </c>
      <c r="B19" s="459" t="s">
        <v>453</v>
      </c>
      <c r="C19" s="454"/>
      <c r="D19" s="461"/>
      <c r="E19" s="461"/>
      <c r="F19" s="461"/>
      <c r="G19" s="461"/>
    </row>
    <row r="20" spans="1:7" x14ac:dyDescent="0.25">
      <c r="A20" s="457" t="s">
        <v>454</v>
      </c>
      <c r="B20" s="459" t="s">
        <v>449</v>
      </c>
      <c r="C20" s="454" t="s">
        <v>619</v>
      </c>
      <c r="D20" s="461">
        <v>50</v>
      </c>
      <c r="E20" s="461">
        <v>55</v>
      </c>
      <c r="F20" s="461">
        <v>55</v>
      </c>
      <c r="G20" s="461">
        <v>55</v>
      </c>
    </row>
    <row r="21" spans="1:7" x14ac:dyDescent="0.25">
      <c r="A21" s="457" t="s">
        <v>455</v>
      </c>
      <c r="B21" s="459" t="s">
        <v>451</v>
      </c>
      <c r="C21" s="454" t="s">
        <v>440</v>
      </c>
      <c r="D21" s="461">
        <f>ROUND((D15+D18)*D20/100,0)</f>
        <v>5563</v>
      </c>
      <c r="E21" s="461">
        <f>ROUND((E15+E18)*E20/100,0)</f>
        <v>6760</v>
      </c>
      <c r="F21" s="461">
        <f>ROUND((F15+F18)*F20/100,0)</f>
        <v>7091</v>
      </c>
      <c r="G21" s="461">
        <f>ROUND((G15+G18)*G20/100,0)</f>
        <v>7438</v>
      </c>
    </row>
    <row r="22" spans="1:7" x14ac:dyDescent="0.25">
      <c r="A22" s="457" t="s">
        <v>456</v>
      </c>
      <c r="B22" s="459" t="s">
        <v>457</v>
      </c>
      <c r="C22" s="454"/>
      <c r="D22" s="461"/>
      <c r="E22" s="461"/>
      <c r="F22" s="461"/>
      <c r="G22" s="461"/>
    </row>
    <row r="23" spans="1:7" x14ac:dyDescent="0.25">
      <c r="A23" s="457" t="s">
        <v>458</v>
      </c>
      <c r="B23" s="459" t="s">
        <v>449</v>
      </c>
      <c r="C23" s="454" t="s">
        <v>619</v>
      </c>
      <c r="D23" s="462">
        <v>3.6764582017408745</v>
      </c>
      <c r="E23" s="462">
        <v>5</v>
      </c>
      <c r="F23" s="462">
        <v>6</v>
      </c>
      <c r="G23" s="462">
        <v>7</v>
      </c>
    </row>
    <row r="24" spans="1:7" x14ac:dyDescent="0.25">
      <c r="A24" s="457" t="s">
        <v>459</v>
      </c>
      <c r="B24" s="459" t="s">
        <v>451</v>
      </c>
      <c r="C24" s="454" t="s">
        <v>440</v>
      </c>
      <c r="D24" s="461">
        <f>ROUND((D15+D18)*D23/100,0)</f>
        <v>409</v>
      </c>
      <c r="E24" s="461">
        <f>ROUND((E15+E18)*E23/100,0)</f>
        <v>615</v>
      </c>
      <c r="F24" s="461">
        <f>ROUND((F15+F18)*F23/100,0)</f>
        <v>774</v>
      </c>
      <c r="G24" s="461">
        <f>ROUND((G15+G18)*G23/100,0)</f>
        <v>947</v>
      </c>
    </row>
    <row r="25" spans="1:7" x14ac:dyDescent="0.25">
      <c r="A25" s="457" t="s">
        <v>460</v>
      </c>
      <c r="B25" s="467" t="s">
        <v>461</v>
      </c>
      <c r="C25" s="454" t="s">
        <v>440</v>
      </c>
      <c r="D25" s="461"/>
      <c r="E25" s="461"/>
      <c r="F25" s="461"/>
      <c r="G25" s="461"/>
    </row>
    <row r="26" spans="1:7" x14ac:dyDescent="0.25">
      <c r="A26" s="457" t="s">
        <v>462</v>
      </c>
      <c r="B26" s="459" t="s">
        <v>449</v>
      </c>
      <c r="C26" s="454" t="s">
        <v>619</v>
      </c>
      <c r="D26" s="464"/>
      <c r="E26" s="464"/>
      <c r="F26" s="464"/>
      <c r="G26" s="464"/>
    </row>
    <row r="27" spans="1:7" x14ac:dyDescent="0.25">
      <c r="A27" s="457" t="s">
        <v>463</v>
      </c>
      <c r="B27" s="459" t="s">
        <v>451</v>
      </c>
      <c r="C27" s="454" t="s">
        <v>440</v>
      </c>
      <c r="D27" s="462"/>
      <c r="E27" s="462"/>
      <c r="F27" s="462"/>
      <c r="G27" s="462"/>
    </row>
    <row r="28" spans="1:7" ht="31.5" x14ac:dyDescent="0.25">
      <c r="A28" s="457" t="s">
        <v>464</v>
      </c>
      <c r="B28" s="459" t="s">
        <v>465</v>
      </c>
      <c r="C28" s="454"/>
      <c r="D28" s="461"/>
      <c r="E28" s="461"/>
      <c r="F28" s="461"/>
      <c r="G28" s="461"/>
    </row>
    <row r="29" spans="1:7" x14ac:dyDescent="0.25">
      <c r="A29" s="457" t="s">
        <v>466</v>
      </c>
      <c r="B29" s="459" t="s">
        <v>449</v>
      </c>
      <c r="C29" s="454" t="s">
        <v>619</v>
      </c>
      <c r="D29" s="462">
        <v>173.37154603372622</v>
      </c>
      <c r="E29" s="462">
        <v>173.37154603372622</v>
      </c>
      <c r="F29" s="462">
        <v>173.37154603372622</v>
      </c>
      <c r="G29" s="462">
        <v>173.37154603372622</v>
      </c>
    </row>
    <row r="30" spans="1:7" x14ac:dyDescent="0.25">
      <c r="A30" s="457" t="s">
        <v>467</v>
      </c>
      <c r="B30" s="459" t="s">
        <v>451</v>
      </c>
      <c r="C30" s="454" t="s">
        <v>440</v>
      </c>
      <c r="D30" s="462">
        <f>(D15+D18+D21+D24)*D29/100</f>
        <v>29642.511686955229</v>
      </c>
      <c r="E30" s="462">
        <f>(E15+E18+E21+E24)*E29/100</f>
        <v>34094.337185676181</v>
      </c>
      <c r="F30" s="462">
        <f>(F15+F18+F21+F24)*F29/100</f>
        <v>35987.958858860191</v>
      </c>
      <c r="G30" s="462">
        <f>(G15+G18+G21+G24)*G29/100</f>
        <v>37984.752949637645</v>
      </c>
    </row>
    <row r="31" spans="1:7" x14ac:dyDescent="0.25">
      <c r="A31" s="457" t="s">
        <v>468</v>
      </c>
      <c r="B31" s="459" t="s">
        <v>469</v>
      </c>
      <c r="C31" s="454" t="s">
        <v>440</v>
      </c>
      <c r="D31" s="462">
        <f>D15+D18+D21+D24+D30+D27</f>
        <v>46740.191418777446</v>
      </c>
      <c r="E31" s="462">
        <f>E15+E18+E21+E24+E30+E27</f>
        <v>53759.811691535273</v>
      </c>
      <c r="F31" s="462">
        <f>F15+F18+F21+F24+F30+F27</f>
        <v>56745.666615506372</v>
      </c>
      <c r="G31" s="462">
        <f>G15+G18+G21+G24+G30+G27</f>
        <v>59894.203386359492</v>
      </c>
    </row>
    <row r="32" spans="1:7" x14ac:dyDescent="0.25">
      <c r="A32" s="457"/>
      <c r="B32" s="459"/>
      <c r="C32" s="454"/>
      <c r="D32" s="457"/>
      <c r="E32" s="457"/>
      <c r="F32" s="457"/>
      <c r="G32" s="457"/>
    </row>
    <row r="33" spans="1:7" x14ac:dyDescent="0.25">
      <c r="A33" s="457"/>
      <c r="B33" s="459" t="s">
        <v>470</v>
      </c>
      <c r="C33" s="454" t="s">
        <v>471</v>
      </c>
      <c r="D33" s="457"/>
      <c r="E33" s="457"/>
      <c r="F33" s="457"/>
      <c r="G33" s="457"/>
    </row>
    <row r="34" spans="1:7" x14ac:dyDescent="0.25">
      <c r="A34" s="457"/>
      <c r="B34" s="459" t="s">
        <v>472</v>
      </c>
      <c r="C34" s="454" t="s">
        <v>471</v>
      </c>
      <c r="D34" s="457"/>
      <c r="E34" s="457"/>
      <c r="F34" s="457"/>
      <c r="G34" s="457"/>
    </row>
    <row r="35" spans="1:7" x14ac:dyDescent="0.25">
      <c r="A35" s="457"/>
      <c r="B35" s="459" t="s">
        <v>473</v>
      </c>
      <c r="C35" s="454" t="s">
        <v>471</v>
      </c>
      <c r="D35" s="457"/>
      <c r="E35" s="457"/>
      <c r="F35" s="457"/>
      <c r="G35" s="457"/>
    </row>
    <row r="36" spans="1:7" x14ac:dyDescent="0.25">
      <c r="A36" s="457"/>
      <c r="B36" s="459" t="s">
        <v>474</v>
      </c>
      <c r="C36" s="454" t="s">
        <v>471</v>
      </c>
      <c r="D36" s="468"/>
      <c r="E36" s="468"/>
      <c r="F36" s="468"/>
      <c r="G36" s="468"/>
    </row>
    <row r="37" spans="1:7" x14ac:dyDescent="0.25">
      <c r="A37" s="457"/>
      <c r="B37" s="459"/>
      <c r="C37" s="454"/>
      <c r="D37" s="457"/>
      <c r="E37" s="457"/>
      <c r="F37" s="457"/>
      <c r="G37" s="457"/>
    </row>
    <row r="38" spans="1:7" ht="26.25" x14ac:dyDescent="0.25">
      <c r="A38" s="457" t="s">
        <v>566</v>
      </c>
      <c r="B38" s="460" t="s">
        <v>475</v>
      </c>
      <c r="C38" s="454"/>
      <c r="D38" s="487">
        <f>D39+D41</f>
        <v>143502.77423397929</v>
      </c>
      <c r="E38" s="487">
        <f>E39+E41</f>
        <v>164813.93838338566</v>
      </c>
      <c r="F38" s="487">
        <f>F39+F41</f>
        <v>173950.56493792025</v>
      </c>
      <c r="G38" s="487">
        <f>G39+G41</f>
        <v>183584.2844755066</v>
      </c>
    </row>
    <row r="39" spans="1:7" x14ac:dyDescent="0.25">
      <c r="A39" s="457" t="s">
        <v>658</v>
      </c>
      <c r="B39" s="459" t="s">
        <v>476</v>
      </c>
      <c r="C39" s="454" t="s">
        <v>471</v>
      </c>
      <c r="D39" s="488">
        <v>2501.7720839793001</v>
      </c>
      <c r="E39" s="488">
        <f>D39*1.054</f>
        <v>2636.8677765141824</v>
      </c>
      <c r="F39" s="488">
        <f>E39*F$11</f>
        <v>2766.0742975633771</v>
      </c>
      <c r="G39" s="488">
        <f>F39*G$11</f>
        <v>2901.6119381439826</v>
      </c>
    </row>
    <row r="40" spans="1:7" x14ac:dyDescent="0.25">
      <c r="A40" s="457" t="s">
        <v>660</v>
      </c>
      <c r="B40" s="459" t="s">
        <v>477</v>
      </c>
      <c r="C40" s="454" t="s">
        <v>478</v>
      </c>
      <c r="D40" s="489"/>
      <c r="E40" s="489"/>
      <c r="F40" s="489"/>
      <c r="G40" s="489"/>
    </row>
    <row r="41" spans="1:7" x14ac:dyDescent="0.25">
      <c r="A41" s="457" t="s">
        <v>662</v>
      </c>
      <c r="B41" s="459" t="s">
        <v>479</v>
      </c>
      <c r="C41" s="454" t="s">
        <v>478</v>
      </c>
      <c r="D41" s="490">
        <f>D31*12*D8/1000</f>
        <v>141001.00214999999</v>
      </c>
      <c r="E41" s="490">
        <f>E31*12*E8/1000</f>
        <v>162177.07060687148</v>
      </c>
      <c r="F41" s="490">
        <f>F31*12*F8/1000</f>
        <v>171184.49064035687</v>
      </c>
      <c r="G41" s="490">
        <f>G31*12*G8/1000</f>
        <v>180682.67253736261</v>
      </c>
    </row>
    <row r="42" spans="1:7" ht="26.25" x14ac:dyDescent="0.25">
      <c r="A42" s="457" t="s">
        <v>568</v>
      </c>
      <c r="B42" s="460" t="s">
        <v>480</v>
      </c>
      <c r="C42" s="454"/>
      <c r="D42" s="491"/>
      <c r="E42" s="491"/>
      <c r="F42" s="491"/>
      <c r="G42" s="491"/>
    </row>
    <row r="43" spans="1:7" ht="31.5" x14ac:dyDescent="0.25">
      <c r="A43" s="457" t="s">
        <v>509</v>
      </c>
      <c r="B43" s="459" t="s">
        <v>481</v>
      </c>
      <c r="C43" s="454" t="s">
        <v>437</v>
      </c>
      <c r="D43" s="491"/>
      <c r="E43" s="491"/>
      <c r="F43" s="491"/>
      <c r="G43" s="491"/>
    </row>
    <row r="44" spans="1:7" x14ac:dyDescent="0.25">
      <c r="A44" s="457" t="s">
        <v>510</v>
      </c>
      <c r="B44" s="459" t="s">
        <v>482</v>
      </c>
      <c r="C44" s="454" t="s">
        <v>440</v>
      </c>
      <c r="D44" s="491"/>
      <c r="E44" s="491"/>
      <c r="F44" s="491"/>
      <c r="G44" s="491"/>
    </row>
    <row r="45" spans="1:7" x14ac:dyDescent="0.25">
      <c r="A45" s="457" t="s">
        <v>511</v>
      </c>
      <c r="B45" s="459" t="s">
        <v>476</v>
      </c>
      <c r="C45" s="454" t="s">
        <v>471</v>
      </c>
      <c r="D45" s="491"/>
      <c r="E45" s="491"/>
      <c r="F45" s="491"/>
      <c r="G45" s="491"/>
    </row>
    <row r="46" spans="1:7" x14ac:dyDescent="0.25">
      <c r="A46" s="457" t="s">
        <v>573</v>
      </c>
      <c r="B46" s="459" t="s">
        <v>483</v>
      </c>
      <c r="C46" s="454" t="s">
        <v>471</v>
      </c>
      <c r="D46" s="492"/>
      <c r="E46" s="492"/>
      <c r="F46" s="492"/>
      <c r="G46" s="492"/>
    </row>
    <row r="47" spans="1:7" ht="31.5" x14ac:dyDescent="0.25">
      <c r="A47" s="457" t="s">
        <v>574</v>
      </c>
      <c r="B47" s="459" t="s">
        <v>484</v>
      </c>
      <c r="C47" s="454" t="s">
        <v>471</v>
      </c>
      <c r="D47" s="493"/>
      <c r="E47" s="493"/>
      <c r="F47" s="493"/>
      <c r="G47" s="493"/>
    </row>
    <row r="48" spans="1:7" x14ac:dyDescent="0.25">
      <c r="A48" s="457" t="s">
        <v>576</v>
      </c>
      <c r="B48" s="460" t="s">
        <v>485</v>
      </c>
      <c r="C48" s="454"/>
      <c r="D48" s="493"/>
      <c r="E48" s="493"/>
      <c r="F48" s="493"/>
      <c r="G48" s="493"/>
    </row>
    <row r="49" spans="1:7" ht="31.5" x14ac:dyDescent="0.25">
      <c r="A49" s="457" t="s">
        <v>512</v>
      </c>
      <c r="B49" s="459" t="s">
        <v>486</v>
      </c>
      <c r="C49" s="454" t="s">
        <v>437</v>
      </c>
      <c r="D49" s="494">
        <f>D8</f>
        <v>251.39142899999999</v>
      </c>
      <c r="E49" s="494">
        <f>E8</f>
        <v>251.39142899999999</v>
      </c>
      <c r="F49" s="494">
        <f>F8</f>
        <v>251.39142899999999</v>
      </c>
      <c r="G49" s="494">
        <f>G8</f>
        <v>251.39142899999999</v>
      </c>
    </row>
    <row r="50" spans="1:7" x14ac:dyDescent="0.25">
      <c r="A50" s="457" t="s">
        <v>513</v>
      </c>
      <c r="B50" s="459" t="s">
        <v>487</v>
      </c>
      <c r="C50" s="454" t="s">
        <v>440</v>
      </c>
      <c r="D50" s="494">
        <v>683</v>
      </c>
      <c r="E50" s="494">
        <v>683</v>
      </c>
      <c r="F50" s="494">
        <v>683</v>
      </c>
      <c r="G50" s="494">
        <v>683</v>
      </c>
    </row>
    <row r="51" spans="1:7" ht="18" customHeight="1" x14ac:dyDescent="0.25">
      <c r="A51" s="457" t="s">
        <v>578</v>
      </c>
      <c r="B51" s="459" t="s">
        <v>488</v>
      </c>
      <c r="C51" s="454" t="s">
        <v>471</v>
      </c>
      <c r="D51" s="495">
        <f>D49*D50*12/1000</f>
        <v>2060.4041520840001</v>
      </c>
      <c r="E51" s="488">
        <f>D51*1.054</f>
        <v>2171.665976296536</v>
      </c>
      <c r="F51" s="488">
        <f>E51*F$11</f>
        <v>2278.0776091350663</v>
      </c>
      <c r="G51" s="488">
        <f>F51*G$11</f>
        <v>2389.7034119826844</v>
      </c>
    </row>
    <row r="52" spans="1:7" x14ac:dyDescent="0.25">
      <c r="A52" s="469" t="s">
        <v>489</v>
      </c>
      <c r="B52" s="460" t="s">
        <v>490</v>
      </c>
      <c r="C52" s="454" t="s">
        <v>471</v>
      </c>
      <c r="D52" s="496">
        <f>D51+D38</f>
        <v>145563.17838606329</v>
      </c>
      <c r="E52" s="496">
        <f>E51+E38</f>
        <v>166985.60435968218</v>
      </c>
      <c r="F52" s="496">
        <f>F51+F38</f>
        <v>176228.64254705532</v>
      </c>
      <c r="G52" s="496">
        <f>G51+G38</f>
        <v>185973.98788748929</v>
      </c>
    </row>
    <row r="53" spans="1:7" ht="20.25" customHeight="1" x14ac:dyDescent="0.25">
      <c r="A53" s="469" t="s">
        <v>428</v>
      </c>
      <c r="B53" s="460" t="s">
        <v>491</v>
      </c>
      <c r="C53" s="454" t="s">
        <v>440</v>
      </c>
      <c r="D53" s="494">
        <f>ROUND(D52/D49/12*1000,0)</f>
        <v>48252</v>
      </c>
      <c r="E53" s="494">
        <f>ROUND(E52/E49/12*1000,0)</f>
        <v>55354</v>
      </c>
      <c r="F53" s="494">
        <f>ROUND(F52/F49/12*1000,0)</f>
        <v>58418</v>
      </c>
      <c r="G53" s="494">
        <f>ROUND(G52/G49/12*1000,0)</f>
        <v>61648</v>
      </c>
    </row>
    <row r="54" spans="1:7" ht="28.5" customHeight="1" x14ac:dyDescent="0.3">
      <c r="B54" s="484" t="s">
        <v>495</v>
      </c>
      <c r="C54" s="485"/>
      <c r="D54" s="486"/>
      <c r="E54" s="486">
        <f>E41/D41%</f>
        <v>115.01838152493691</v>
      </c>
      <c r="F54" s="486">
        <f>F41/E41%</f>
        <v>105.55406507207175</v>
      </c>
      <c r="G54" s="486">
        <f>G41/F41%</f>
        <v>105.54850609507642</v>
      </c>
    </row>
    <row r="55" spans="1:7" s="472" customFormat="1" hidden="1" x14ac:dyDescent="0.25">
      <c r="A55" s="470"/>
      <c r="B55" s="470"/>
      <c r="C55" s="470"/>
      <c r="D55" s="471"/>
      <c r="E55" s="471"/>
      <c r="F55" s="471"/>
      <c r="G55" s="471"/>
    </row>
    <row r="56" spans="1:7" s="472" customFormat="1" x14ac:dyDescent="0.25">
      <c r="A56" s="470"/>
      <c r="B56" s="470"/>
      <c r="C56" s="470"/>
      <c r="D56" s="471"/>
      <c r="E56" s="471"/>
      <c r="F56" s="471"/>
      <c r="G56" s="471"/>
    </row>
    <row r="57" spans="1:7" s="472" customFormat="1" x14ac:dyDescent="0.25">
      <c r="A57" s="470"/>
      <c r="B57" s="470"/>
      <c r="C57" s="470"/>
      <c r="D57" s="471"/>
      <c r="E57" s="471"/>
      <c r="F57" s="471"/>
      <c r="G57" s="471"/>
    </row>
    <row r="58" spans="1:7" x14ac:dyDescent="0.25">
      <c r="B58" s="473"/>
      <c r="C58" s="473"/>
      <c r="D58" s="475"/>
      <c r="E58" s="475"/>
      <c r="F58" s="475"/>
      <c r="G58" s="475"/>
    </row>
    <row r="59" spans="1:7" s="476" customFormat="1" ht="12.75" x14ac:dyDescent="0.2">
      <c r="B59" s="477"/>
      <c r="C59" s="478"/>
    </row>
    <row r="60" spans="1:7" x14ac:dyDescent="0.25">
      <c r="B60" s="479"/>
      <c r="C60" s="452"/>
    </row>
    <row r="61" spans="1:7" x14ac:dyDescent="0.25">
      <c r="B61" s="479"/>
      <c r="C61" s="452"/>
      <c r="D61" s="474"/>
      <c r="E61" s="474"/>
      <c r="F61" s="474"/>
      <c r="G61" s="474"/>
    </row>
    <row r="62" spans="1:7" x14ac:dyDescent="0.25">
      <c r="B62" s="479"/>
      <c r="C62" s="452"/>
    </row>
    <row r="63" spans="1:7" x14ac:dyDescent="0.25">
      <c r="B63" s="479"/>
      <c r="C63" s="452"/>
    </row>
    <row r="64" spans="1:7" x14ac:dyDescent="0.25">
      <c r="B64" s="479"/>
      <c r="C64" s="452"/>
    </row>
    <row r="65" spans="2:7" x14ac:dyDescent="0.25">
      <c r="B65" s="479"/>
      <c r="C65" s="452"/>
      <c r="D65" s="480"/>
      <c r="E65" s="480"/>
      <c r="F65" s="480"/>
      <c r="G65" s="480"/>
    </row>
    <row r="66" spans="2:7" x14ac:dyDescent="0.25">
      <c r="B66" s="479"/>
      <c r="C66" s="452"/>
      <c r="D66" s="481"/>
      <c r="E66" s="481"/>
      <c r="F66" s="481"/>
      <c r="G66" s="481"/>
    </row>
    <row r="67" spans="2:7" x14ac:dyDescent="0.25">
      <c r="B67" s="479"/>
      <c r="C67" s="452"/>
      <c r="D67" s="482"/>
      <c r="E67" s="482"/>
      <c r="F67" s="482"/>
      <c r="G67" s="482"/>
    </row>
    <row r="68" spans="2:7" x14ac:dyDescent="0.25">
      <c r="B68" s="479"/>
      <c r="C68" s="452"/>
    </row>
    <row r="69" spans="2:7" x14ac:dyDescent="0.25">
      <c r="B69" s="479"/>
      <c r="C69" s="452"/>
    </row>
    <row r="70" spans="2:7" x14ac:dyDescent="0.25">
      <c r="B70" s="479"/>
      <c r="C70" s="452"/>
    </row>
    <row r="71" spans="2:7" x14ac:dyDescent="0.25">
      <c r="B71" s="479"/>
      <c r="C71" s="452"/>
      <c r="D71" s="482"/>
      <c r="E71" s="482"/>
      <c r="F71" s="482"/>
      <c r="G71" s="482"/>
    </row>
    <row r="72" spans="2:7" x14ac:dyDescent="0.25">
      <c r="B72" s="479"/>
      <c r="C72" s="452"/>
    </row>
    <row r="73" spans="2:7" x14ac:dyDescent="0.25">
      <c r="B73" s="479"/>
      <c r="C73" s="452"/>
    </row>
    <row r="74" spans="2:7" x14ac:dyDescent="0.25">
      <c r="B74" s="479"/>
      <c r="C74" s="452"/>
    </row>
    <row r="75" spans="2:7" x14ac:dyDescent="0.25">
      <c r="B75" s="479"/>
      <c r="C75" s="452"/>
    </row>
    <row r="76" spans="2:7" x14ac:dyDescent="0.25">
      <c r="B76" s="479"/>
      <c r="C76" s="452"/>
    </row>
    <row r="77" spans="2:7" x14ac:dyDescent="0.25">
      <c r="B77" s="479"/>
      <c r="C77" s="452"/>
    </row>
    <row r="78" spans="2:7" x14ac:dyDescent="0.25">
      <c r="B78" s="479"/>
      <c r="C78" s="452"/>
    </row>
    <row r="79" spans="2:7" x14ac:dyDescent="0.25">
      <c r="B79" s="479"/>
      <c r="C79" s="452"/>
    </row>
    <row r="80" spans="2:7" x14ac:dyDescent="0.25">
      <c r="B80" s="479"/>
      <c r="C80" s="452"/>
    </row>
    <row r="81" spans="2:3" x14ac:dyDescent="0.25">
      <c r="B81" s="479"/>
      <c r="C81" s="452"/>
    </row>
    <row r="82" spans="2:3" x14ac:dyDescent="0.25">
      <c r="B82" s="479"/>
      <c r="C82" s="452"/>
    </row>
    <row r="83" spans="2:3" x14ac:dyDescent="0.25">
      <c r="B83" s="479"/>
      <c r="C83" s="452"/>
    </row>
    <row r="84" spans="2:3" x14ac:dyDescent="0.25">
      <c r="B84" s="479"/>
      <c r="C84" s="452"/>
    </row>
    <row r="85" spans="2:3" x14ac:dyDescent="0.25">
      <c r="B85" s="479"/>
      <c r="C85" s="452"/>
    </row>
    <row r="86" spans="2:3" x14ac:dyDescent="0.25">
      <c r="B86" s="479"/>
      <c r="C86" s="452"/>
    </row>
    <row r="87" spans="2:3" x14ac:dyDescent="0.25">
      <c r="B87" s="479"/>
      <c r="C87" s="452"/>
    </row>
    <row r="88" spans="2:3" x14ac:dyDescent="0.25">
      <c r="B88" s="479"/>
      <c r="C88" s="452"/>
    </row>
    <row r="89" spans="2:3" x14ac:dyDescent="0.25">
      <c r="B89" s="479"/>
      <c r="C89" s="452"/>
    </row>
    <row r="90" spans="2:3" x14ac:dyDescent="0.25">
      <c r="B90" s="479"/>
      <c r="C90" s="452"/>
    </row>
    <row r="91" spans="2:3" x14ac:dyDescent="0.25">
      <c r="B91" s="479"/>
      <c r="C91" s="452"/>
    </row>
    <row r="92" spans="2:3" x14ac:dyDescent="0.25">
      <c r="B92" s="479"/>
      <c r="C92" s="452"/>
    </row>
    <row r="93" spans="2:3" x14ac:dyDescent="0.25">
      <c r="B93" s="479"/>
      <c r="C93" s="452"/>
    </row>
    <row r="94" spans="2:3" x14ac:dyDescent="0.25">
      <c r="B94" s="479"/>
      <c r="C94" s="452"/>
    </row>
    <row r="95" spans="2:3" x14ac:dyDescent="0.25">
      <c r="B95" s="479"/>
      <c r="C95" s="452"/>
    </row>
    <row r="96" spans="2:3" x14ac:dyDescent="0.25">
      <c r="B96" s="479"/>
      <c r="C96" s="452"/>
    </row>
    <row r="97" spans="2:3" x14ac:dyDescent="0.25">
      <c r="B97" s="479"/>
      <c r="C97" s="452"/>
    </row>
    <row r="98" spans="2:3" x14ac:dyDescent="0.25">
      <c r="B98" s="479"/>
      <c r="C98" s="452"/>
    </row>
    <row r="99" spans="2:3" x14ac:dyDescent="0.25">
      <c r="B99" s="479"/>
      <c r="C99" s="452"/>
    </row>
    <row r="100" spans="2:3" x14ac:dyDescent="0.25">
      <c r="B100" s="479"/>
      <c r="C100" s="452"/>
    </row>
    <row r="101" spans="2:3" x14ac:dyDescent="0.25">
      <c r="B101" s="479"/>
      <c r="C101" s="452"/>
    </row>
    <row r="102" spans="2:3" x14ac:dyDescent="0.25">
      <c r="B102" s="479"/>
      <c r="C102" s="452"/>
    </row>
    <row r="103" spans="2:3" x14ac:dyDescent="0.25">
      <c r="B103" s="479"/>
      <c r="C103" s="452"/>
    </row>
    <row r="104" spans="2:3" x14ac:dyDescent="0.25">
      <c r="B104" s="479"/>
      <c r="C104" s="452"/>
    </row>
    <row r="105" spans="2:3" x14ac:dyDescent="0.25">
      <c r="B105" s="479"/>
      <c r="C105" s="452"/>
    </row>
    <row r="106" spans="2:3" x14ac:dyDescent="0.25">
      <c r="B106" s="479"/>
      <c r="C106" s="452"/>
    </row>
    <row r="107" spans="2:3" x14ac:dyDescent="0.25">
      <c r="B107" s="479"/>
      <c r="C107" s="452"/>
    </row>
    <row r="108" spans="2:3" x14ac:dyDescent="0.25">
      <c r="B108" s="479"/>
      <c r="C108" s="452"/>
    </row>
    <row r="109" spans="2:3" x14ac:dyDescent="0.25">
      <c r="B109" s="479"/>
      <c r="C109" s="452"/>
    </row>
    <row r="110" spans="2:3" x14ac:dyDescent="0.25">
      <c r="B110" s="479"/>
      <c r="C110" s="452"/>
    </row>
    <row r="111" spans="2:3" x14ac:dyDescent="0.25">
      <c r="B111" s="479"/>
      <c r="C111" s="452"/>
    </row>
    <row r="112" spans="2:3" x14ac:dyDescent="0.25">
      <c r="B112" s="479"/>
      <c r="C112" s="452"/>
    </row>
    <row r="113" spans="2:3" x14ac:dyDescent="0.25">
      <c r="B113" s="479"/>
      <c r="C113" s="452"/>
    </row>
    <row r="114" spans="2:3" x14ac:dyDescent="0.25">
      <c r="B114" s="479"/>
      <c r="C114" s="452"/>
    </row>
    <row r="115" spans="2:3" x14ac:dyDescent="0.25">
      <c r="B115" s="479"/>
      <c r="C115" s="452"/>
    </row>
    <row r="116" spans="2:3" x14ac:dyDescent="0.25">
      <c r="B116" s="479"/>
      <c r="C116" s="452"/>
    </row>
    <row r="117" spans="2:3" x14ac:dyDescent="0.25">
      <c r="C117" s="452"/>
    </row>
    <row r="118" spans="2:3" x14ac:dyDescent="0.25">
      <c r="C118" s="452"/>
    </row>
    <row r="119" spans="2:3" x14ac:dyDescent="0.25">
      <c r="C119" s="452"/>
    </row>
    <row r="120" spans="2:3" x14ac:dyDescent="0.25">
      <c r="C120" s="452"/>
    </row>
    <row r="121" spans="2:3" x14ac:dyDescent="0.25">
      <c r="C121" s="452"/>
    </row>
    <row r="122" spans="2:3" x14ac:dyDescent="0.25">
      <c r="C122" s="452"/>
    </row>
    <row r="123" spans="2:3" x14ac:dyDescent="0.25">
      <c r="C123" s="452"/>
    </row>
    <row r="124" spans="2:3" x14ac:dyDescent="0.25">
      <c r="C124" s="452"/>
    </row>
    <row r="125" spans="2:3" x14ac:dyDescent="0.25">
      <c r="C125" s="452"/>
    </row>
    <row r="126" spans="2:3" x14ac:dyDescent="0.25">
      <c r="C126" s="452"/>
    </row>
    <row r="127" spans="2:3" x14ac:dyDescent="0.25">
      <c r="C127" s="452"/>
    </row>
    <row r="128" spans="2:3" x14ac:dyDescent="0.25">
      <c r="C128" s="452"/>
    </row>
    <row r="129" spans="3:3" x14ac:dyDescent="0.25">
      <c r="C129" s="452"/>
    </row>
    <row r="130" spans="3:3" x14ac:dyDescent="0.25">
      <c r="C130" s="452"/>
    </row>
    <row r="131" spans="3:3" x14ac:dyDescent="0.25">
      <c r="C131" s="452"/>
    </row>
    <row r="132" spans="3:3" x14ac:dyDescent="0.25">
      <c r="C132" s="452"/>
    </row>
    <row r="133" spans="3:3" x14ac:dyDescent="0.25">
      <c r="C133" s="452"/>
    </row>
    <row r="134" spans="3:3" x14ac:dyDescent="0.25">
      <c r="C134" s="452"/>
    </row>
    <row r="135" spans="3:3" x14ac:dyDescent="0.25">
      <c r="C135" s="452"/>
    </row>
    <row r="136" spans="3:3" x14ac:dyDescent="0.25">
      <c r="C136" s="452"/>
    </row>
    <row r="137" spans="3:3" x14ac:dyDescent="0.25">
      <c r="C137" s="452"/>
    </row>
    <row r="138" spans="3:3" x14ac:dyDescent="0.25">
      <c r="C138" s="452"/>
    </row>
    <row r="139" spans="3:3" x14ac:dyDescent="0.25">
      <c r="C139" s="452"/>
    </row>
  </sheetData>
  <mergeCells count="2">
    <mergeCell ref="A3:C3"/>
    <mergeCell ref="A4:B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153"/>
  <sheetViews>
    <sheetView view="pageBreakPreview" zoomScale="70" zoomScaleNormal="100" zoomScaleSheetLayoutView="70" workbookViewId="0">
      <pane xSplit="3" ySplit="7" topLeftCell="D24" activePane="bottomRight" state="frozen"/>
      <selection pane="topRight" activeCell="C1" sqref="C1"/>
      <selection pane="bottomLeft" activeCell="A8" sqref="A8"/>
      <selection pane="bottomRight" sqref="A1:Y45"/>
    </sheetView>
  </sheetViews>
  <sheetFormatPr defaultColWidth="9" defaultRowHeight="12.75" x14ac:dyDescent="0.25"/>
  <cols>
    <col min="1" max="1" width="6.25" style="570" customWidth="1"/>
    <col min="2" max="2" width="6.25" style="555" customWidth="1"/>
    <col min="3" max="3" width="35.125" style="555" customWidth="1"/>
    <col min="4" max="4" width="9.25" style="555" customWidth="1"/>
    <col min="5" max="5" width="7" style="555" customWidth="1"/>
    <col min="6" max="6" width="10.75" style="555" hidden="1" customWidth="1"/>
    <col min="7" max="7" width="8.5" style="555" customWidth="1"/>
    <col min="8" max="8" width="7.875" style="555" customWidth="1"/>
    <col min="9" max="9" width="7.375" style="555" customWidth="1"/>
    <col min="10" max="10" width="7.125" style="555" customWidth="1"/>
    <col min="11" max="11" width="9.375" style="555" customWidth="1"/>
    <col min="12" max="12" width="7.875" style="555" customWidth="1"/>
    <col min="13" max="13" width="8" style="555" customWidth="1"/>
    <col min="14" max="14" width="7.5" style="555" customWidth="1"/>
    <col min="15" max="15" width="7" style="555" hidden="1" customWidth="1"/>
    <col min="16" max="16" width="9.375" style="555" customWidth="1"/>
    <col min="17" max="17" width="8.75" style="555" customWidth="1"/>
    <col min="18" max="18" width="9.25" style="555" customWidth="1"/>
    <col min="19" max="19" width="8" style="555" customWidth="1"/>
    <col min="20" max="20" width="7.5" style="555" customWidth="1"/>
    <col min="21" max="21" width="8.125" style="555" hidden="1" customWidth="1"/>
    <col min="22" max="22" width="9.25" style="555" customWidth="1"/>
    <col min="23" max="23" width="7" style="555" customWidth="1"/>
    <col min="24" max="24" width="7.375" style="555" customWidth="1"/>
    <col min="25" max="25" width="7.25" style="555" customWidth="1"/>
    <col min="26" max="16384" width="9" style="555"/>
  </cols>
  <sheetData>
    <row r="1" spans="1:30" ht="20.25" customHeight="1" x14ac:dyDescent="0.25">
      <c r="A1" s="1022" t="s">
        <v>756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</row>
    <row r="2" spans="1:30" ht="21" customHeight="1" x14ac:dyDescent="0.25">
      <c r="A2" s="1023" t="s">
        <v>757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1023"/>
      <c r="U2" s="1023"/>
      <c r="V2" s="1023"/>
      <c r="W2" s="1023"/>
      <c r="X2" s="1023"/>
      <c r="Y2" s="1023"/>
      <c r="Z2" s="556"/>
      <c r="AA2" s="556"/>
      <c r="AB2" s="556"/>
      <c r="AC2" s="556"/>
      <c r="AD2" s="556"/>
    </row>
    <row r="3" spans="1:30" x14ac:dyDescent="0.25">
      <c r="H3" s="557"/>
      <c r="K3" s="557"/>
      <c r="M3" s="557"/>
      <c r="R3" s="557"/>
      <c r="S3" s="557"/>
      <c r="Y3" s="557" t="s">
        <v>721</v>
      </c>
    </row>
    <row r="4" spans="1:30" s="564" customFormat="1" ht="15.75" customHeight="1" x14ac:dyDescent="0.25">
      <c r="A4" s="1018" t="s">
        <v>500</v>
      </c>
      <c r="B4" s="1018" t="s">
        <v>817</v>
      </c>
      <c r="C4" s="1018" t="s">
        <v>555</v>
      </c>
      <c r="D4" s="1024" t="s">
        <v>758</v>
      </c>
      <c r="E4" s="1025"/>
      <c r="F4" s="1025"/>
      <c r="G4" s="1025"/>
      <c r="H4" s="1026"/>
      <c r="I4" s="1024" t="s">
        <v>849</v>
      </c>
      <c r="J4" s="1025"/>
      <c r="K4" s="1025"/>
      <c r="L4" s="1025"/>
      <c r="M4" s="1026"/>
      <c r="N4" s="1024" t="s">
        <v>850</v>
      </c>
      <c r="O4" s="1025"/>
      <c r="P4" s="1025"/>
      <c r="Q4" s="1025"/>
      <c r="R4" s="1025"/>
      <c r="S4" s="1026"/>
      <c r="T4" s="1027" t="s">
        <v>851</v>
      </c>
      <c r="U4" s="1027"/>
      <c r="V4" s="1027"/>
      <c r="W4" s="1027"/>
      <c r="X4" s="1027"/>
      <c r="Y4" s="1027"/>
    </row>
    <row r="5" spans="1:30" s="564" customFormat="1" ht="15.75" x14ac:dyDescent="0.25">
      <c r="A5" s="1019"/>
      <c r="B5" s="1019"/>
      <c r="C5" s="1019"/>
      <c r="D5" s="1028" t="s">
        <v>759</v>
      </c>
      <c r="E5" s="1028"/>
      <c r="F5" s="1028"/>
      <c r="G5" s="1028" t="s">
        <v>760</v>
      </c>
      <c r="H5" s="1029" t="s">
        <v>761</v>
      </c>
      <c r="I5" s="1027" t="s">
        <v>759</v>
      </c>
      <c r="J5" s="1027"/>
      <c r="K5" s="1027"/>
      <c r="L5" s="1028" t="s">
        <v>762</v>
      </c>
      <c r="M5" s="1028"/>
      <c r="N5" s="1028" t="s">
        <v>759</v>
      </c>
      <c r="O5" s="1028"/>
      <c r="P5" s="1028"/>
      <c r="Q5" s="1031" t="s">
        <v>762</v>
      </c>
      <c r="R5" s="1032"/>
      <c r="S5" s="1033"/>
      <c r="T5" s="1020" t="s">
        <v>759</v>
      </c>
      <c r="U5" s="1020"/>
      <c r="V5" s="1020"/>
      <c r="W5" s="1028" t="s">
        <v>762</v>
      </c>
      <c r="X5" s="1028"/>
      <c r="Y5" s="1028"/>
    </row>
    <row r="6" spans="1:30" s="564" customFormat="1" ht="43.5" customHeight="1" x14ac:dyDescent="0.25">
      <c r="A6" s="1020"/>
      <c r="B6" s="1020"/>
      <c r="C6" s="1020"/>
      <c r="D6" s="559" t="s">
        <v>301</v>
      </c>
      <c r="E6" s="559" t="s">
        <v>763</v>
      </c>
      <c r="F6" s="559" t="s">
        <v>393</v>
      </c>
      <c r="G6" s="1028"/>
      <c r="H6" s="1030"/>
      <c r="I6" s="559" t="s">
        <v>301</v>
      </c>
      <c r="J6" s="559" t="s">
        <v>763</v>
      </c>
      <c r="K6" s="559" t="s">
        <v>393</v>
      </c>
      <c r="L6" s="559" t="s">
        <v>777</v>
      </c>
      <c r="M6" s="559" t="s">
        <v>778</v>
      </c>
      <c r="N6" s="559" t="s">
        <v>301</v>
      </c>
      <c r="O6" s="559" t="s">
        <v>763</v>
      </c>
      <c r="P6" s="559" t="s">
        <v>393</v>
      </c>
      <c r="Q6" s="559" t="s">
        <v>779</v>
      </c>
      <c r="R6" s="559" t="s">
        <v>778</v>
      </c>
      <c r="S6" s="559" t="s">
        <v>780</v>
      </c>
      <c r="T6" s="559" t="s">
        <v>301</v>
      </c>
      <c r="U6" s="559" t="s">
        <v>763</v>
      </c>
      <c r="V6" s="559" t="s">
        <v>393</v>
      </c>
      <c r="W6" s="559" t="s">
        <v>779</v>
      </c>
      <c r="X6" s="559" t="s">
        <v>778</v>
      </c>
      <c r="Y6" s="559" t="s">
        <v>781</v>
      </c>
    </row>
    <row r="7" spans="1:30" ht="13.5" thickBot="1" x14ac:dyDescent="0.3">
      <c r="A7" s="559">
        <v>1</v>
      </c>
      <c r="B7" s="559">
        <v>2</v>
      </c>
      <c r="C7" s="573">
        <v>3</v>
      </c>
      <c r="D7" s="559">
        <v>4</v>
      </c>
      <c r="E7" s="559">
        <v>5</v>
      </c>
      <c r="F7" s="573">
        <v>6</v>
      </c>
      <c r="G7" s="559">
        <v>7</v>
      </c>
      <c r="H7" s="559">
        <v>8</v>
      </c>
      <c r="I7" s="573">
        <v>9</v>
      </c>
      <c r="J7" s="559">
        <v>10</v>
      </c>
      <c r="K7" s="559">
        <v>11</v>
      </c>
      <c r="L7" s="573">
        <v>12</v>
      </c>
      <c r="M7" s="559">
        <v>13</v>
      </c>
      <c r="N7" s="559">
        <v>14</v>
      </c>
      <c r="O7" s="573">
        <v>15</v>
      </c>
      <c r="P7" s="559">
        <v>16</v>
      </c>
      <c r="Q7" s="559">
        <v>17</v>
      </c>
      <c r="R7" s="573">
        <v>18</v>
      </c>
      <c r="S7" s="559">
        <v>19</v>
      </c>
      <c r="T7" s="559">
        <v>20</v>
      </c>
      <c r="U7" s="573">
        <v>21</v>
      </c>
      <c r="V7" s="559">
        <v>22</v>
      </c>
      <c r="W7" s="559">
        <v>23</v>
      </c>
      <c r="X7" s="573">
        <v>24</v>
      </c>
      <c r="Y7" s="559">
        <v>25</v>
      </c>
    </row>
    <row r="8" spans="1:30" s="588" customFormat="1" ht="19.5" thickBot="1" x14ac:dyDescent="0.25">
      <c r="A8" s="569" t="s">
        <v>825</v>
      </c>
      <c r="B8" s="1015" t="s">
        <v>804</v>
      </c>
      <c r="C8" s="575" t="s">
        <v>811</v>
      </c>
      <c r="D8" s="583">
        <f>D9+D12+D14+D17+D19</f>
        <v>377573.27927150665</v>
      </c>
      <c r="E8" s="583">
        <f>E9+E12+E14+E17+E19</f>
        <v>43891.865000000005</v>
      </c>
      <c r="F8" s="584"/>
      <c r="G8" s="585">
        <f>G9+G12+G14+G17+G19</f>
        <v>31.408042660000003</v>
      </c>
      <c r="H8" s="583">
        <f>D8/G8</f>
        <v>12021.547581262315</v>
      </c>
      <c r="I8" s="583">
        <f>I9+I12+I14+I17+I19</f>
        <v>388207.85920528451</v>
      </c>
      <c r="J8" s="583">
        <f>J9+J12+J14+J17+J19</f>
        <v>26950</v>
      </c>
      <c r="K8" s="583">
        <f>K9+K12+K14+K17+K19</f>
        <v>27576.444933777868</v>
      </c>
      <c r="L8" s="583">
        <f>I8/$G8</f>
        <v>12360.14174483054</v>
      </c>
      <c r="M8" s="586">
        <f>L8/$H8</f>
        <v>1.0281656052417063</v>
      </c>
      <c r="N8" s="583">
        <f>N9+N12+N14+N17+N19</f>
        <v>380147.82778830663</v>
      </c>
      <c r="O8" s="583">
        <f>O9+O12+O14+O17+O19</f>
        <v>0</v>
      </c>
      <c r="P8" s="583">
        <f>P9+P12+P14+P17+P19</f>
        <v>19516.413516799999</v>
      </c>
      <c r="Q8" s="583">
        <f>N8/$G8</f>
        <v>12103.518576547507</v>
      </c>
      <c r="R8" s="586">
        <f>Q8/$H8</f>
        <v>1.0068186724488748</v>
      </c>
      <c r="S8" s="586">
        <f>Q8/L8</f>
        <v>0.9792378458450639</v>
      </c>
      <c r="T8" s="583">
        <f>T9+T12+T14+T17+T19</f>
        <v>375977.40427150659</v>
      </c>
      <c r="U8" s="583">
        <f>U9+U12+U14+U17+U19</f>
        <v>0</v>
      </c>
      <c r="V8" s="583">
        <f>V9+V12+V14+V17+V19</f>
        <v>15345.989999999998</v>
      </c>
      <c r="W8" s="583">
        <f>T8/$G8</f>
        <v>11970.736551193495</v>
      </c>
      <c r="X8" s="586">
        <f>W8/$H8</f>
        <v>0.99577333702459259</v>
      </c>
      <c r="Y8" s="587">
        <f>W8/Q8</f>
        <v>0.98902946903297206</v>
      </c>
    </row>
    <row r="9" spans="1:30" ht="15.75" x14ac:dyDescent="0.2">
      <c r="A9" s="567" t="s">
        <v>786</v>
      </c>
      <c r="B9" s="1016"/>
      <c r="C9" s="574" t="s">
        <v>812</v>
      </c>
      <c r="D9" s="590">
        <v>48742.060781066633</v>
      </c>
      <c r="E9" s="591">
        <v>7950.6189999999988</v>
      </c>
      <c r="F9" s="591">
        <v>0</v>
      </c>
      <c r="G9" s="592">
        <v>3.4956299999999998</v>
      </c>
      <c r="H9" s="590">
        <f>D9/G9</f>
        <v>13943.712801717184</v>
      </c>
      <c r="I9" s="593">
        <f>$D9-$E9+$J9+K9</f>
        <v>46868.145297866635</v>
      </c>
      <c r="J9" s="593">
        <v>3800</v>
      </c>
      <c r="K9" s="593">
        <f>K10+K11</f>
        <v>2276.7035168000002</v>
      </c>
      <c r="L9" s="590">
        <f>I9/$G9</f>
        <v>13407.639051577724</v>
      </c>
      <c r="M9" s="594">
        <f>L9/$H9</f>
        <v>0.96155444695666414</v>
      </c>
      <c r="N9" s="593">
        <f>$D9-$E9+$J9+P9</f>
        <v>51130.641781066632</v>
      </c>
      <c r="O9" s="590"/>
      <c r="P9" s="593">
        <f>P10+P11</f>
        <v>6539.2</v>
      </c>
      <c r="Q9" s="590">
        <f>N9/$G9</f>
        <v>14627.017670939611</v>
      </c>
      <c r="R9" s="594">
        <f>Q9/$H9</f>
        <v>1.0490045140013411</v>
      </c>
      <c r="S9" s="594">
        <f>Q9/L9</f>
        <v>1.0909465577549537</v>
      </c>
      <c r="T9" s="593">
        <f>$D9-$E9+$J9+V9</f>
        <v>49941.701781066637</v>
      </c>
      <c r="U9" s="590"/>
      <c r="V9" s="593">
        <f>V10+V11</f>
        <v>5350.2599999999993</v>
      </c>
      <c r="W9" s="590">
        <f>T9/$G9</f>
        <v>14286.89586170923</v>
      </c>
      <c r="X9" s="594">
        <f>W9/$H9</f>
        <v>1.0246120287237832</v>
      </c>
      <c r="Y9" s="594">
        <f>W9/Q9</f>
        <v>0.97674701590700053</v>
      </c>
      <c r="Z9" s="561"/>
    </row>
    <row r="10" spans="1:30" ht="30" x14ac:dyDescent="0.2">
      <c r="A10" s="567" t="s">
        <v>330</v>
      </c>
      <c r="B10" s="1016"/>
      <c r="C10" s="576" t="s">
        <v>764</v>
      </c>
      <c r="D10" s="595"/>
      <c r="E10" s="596"/>
      <c r="F10" s="596"/>
      <c r="G10" s="597"/>
      <c r="H10" s="595"/>
      <c r="I10" s="598"/>
      <c r="J10" s="596"/>
      <c r="K10" s="596">
        <v>2276.7035168000002</v>
      </c>
      <c r="L10" s="595"/>
      <c r="M10" s="599"/>
      <c r="N10" s="595"/>
      <c r="O10" s="595"/>
      <c r="P10" s="595"/>
      <c r="Q10" s="595"/>
      <c r="R10" s="599"/>
      <c r="S10" s="599"/>
      <c r="T10" s="595"/>
      <c r="U10" s="595"/>
      <c r="V10" s="595"/>
      <c r="W10" s="595"/>
      <c r="X10" s="599"/>
      <c r="Y10" s="599"/>
      <c r="Z10" s="561"/>
    </row>
    <row r="11" spans="1:30" ht="47.25" x14ac:dyDescent="0.2">
      <c r="A11" s="567" t="s">
        <v>331</v>
      </c>
      <c r="B11" s="1016"/>
      <c r="C11" s="577" t="s">
        <v>765</v>
      </c>
      <c r="D11" s="595"/>
      <c r="E11" s="596"/>
      <c r="F11" s="596"/>
      <c r="G11" s="597"/>
      <c r="H11" s="595"/>
      <c r="I11" s="598"/>
      <c r="J11" s="596"/>
      <c r="K11" s="596"/>
      <c r="L11" s="595"/>
      <c r="M11" s="599"/>
      <c r="N11" s="595"/>
      <c r="O11" s="595"/>
      <c r="P11" s="595">
        <v>6539.2</v>
      </c>
      <c r="Q11" s="595"/>
      <c r="R11" s="599"/>
      <c r="S11" s="599"/>
      <c r="T11" s="595"/>
      <c r="U11" s="595"/>
      <c r="V11" s="595">
        <v>5350.2599999999993</v>
      </c>
      <c r="W11" s="595"/>
      <c r="X11" s="599"/>
      <c r="Y11" s="599"/>
      <c r="Z11" s="561"/>
    </row>
    <row r="12" spans="1:30" ht="15.75" x14ac:dyDescent="0.2">
      <c r="A12" s="567" t="s">
        <v>787</v>
      </c>
      <c r="B12" s="1016"/>
      <c r="C12" s="560" t="s">
        <v>813</v>
      </c>
      <c r="D12" s="600">
        <v>28072.332886182976</v>
      </c>
      <c r="E12" s="601">
        <v>2951.4720000000002</v>
      </c>
      <c r="F12" s="600">
        <v>0</v>
      </c>
      <c r="G12" s="602">
        <v>2.0031000000000003</v>
      </c>
      <c r="H12" s="600">
        <f>D12/G12</f>
        <v>14014.444054806536</v>
      </c>
      <c r="I12" s="603">
        <f>D12-E12+J12+K12</f>
        <v>37337.603886182973</v>
      </c>
      <c r="J12" s="600">
        <v>2250</v>
      </c>
      <c r="K12" s="600">
        <f>K13</f>
        <v>9966.7429999999986</v>
      </c>
      <c r="L12" s="600">
        <f>I12/$G12</f>
        <v>18639.910082463666</v>
      </c>
      <c r="M12" s="604">
        <f>L12/$H12</f>
        <v>1.330049912045618</v>
      </c>
      <c r="N12" s="603">
        <f>$D12-$E12+$J12+P12</f>
        <v>27370.860886182974</v>
      </c>
      <c r="O12" s="600"/>
      <c r="P12" s="600">
        <f>P13</f>
        <v>0</v>
      </c>
      <c r="Q12" s="600">
        <f>N12/$G12</f>
        <v>13664.250854267371</v>
      </c>
      <c r="R12" s="604">
        <f>Q12/$H12</f>
        <v>0.97501198055594229</v>
      </c>
      <c r="S12" s="604">
        <f>Q12/L12</f>
        <v>0.73306420437739284</v>
      </c>
      <c r="T12" s="603">
        <f>$D12-$E12+$J12+V12</f>
        <v>27370.860886182974</v>
      </c>
      <c r="U12" s="600"/>
      <c r="V12" s="600">
        <f>V13</f>
        <v>0</v>
      </c>
      <c r="W12" s="600">
        <f>T12/$G12</f>
        <v>13664.250854267371</v>
      </c>
      <c r="X12" s="604">
        <f>W12/$H12</f>
        <v>0.97501198055594229</v>
      </c>
      <c r="Y12" s="604">
        <f>W12/Q12</f>
        <v>1</v>
      </c>
      <c r="Z12" s="561"/>
    </row>
    <row r="13" spans="1:30" ht="45" x14ac:dyDescent="0.2">
      <c r="A13" s="567" t="s">
        <v>826</v>
      </c>
      <c r="B13" s="1016"/>
      <c r="C13" s="576" t="s">
        <v>731</v>
      </c>
      <c r="D13" s="595"/>
      <c r="E13" s="596"/>
      <c r="F13" s="595"/>
      <c r="G13" s="605"/>
      <c r="H13" s="595"/>
      <c r="I13" s="598"/>
      <c r="J13" s="595"/>
      <c r="K13" s="595">
        <v>9966.7429999999986</v>
      </c>
      <c r="L13" s="595"/>
      <c r="M13" s="599"/>
      <c r="N13" s="595"/>
      <c r="O13" s="595"/>
      <c r="P13" s="595"/>
      <c r="Q13" s="595"/>
      <c r="R13" s="599"/>
      <c r="S13" s="599"/>
      <c r="T13" s="595"/>
      <c r="U13" s="595"/>
      <c r="V13" s="595"/>
      <c r="W13" s="595"/>
      <c r="X13" s="599"/>
      <c r="Y13" s="599"/>
      <c r="Z13" s="561"/>
    </row>
    <row r="14" spans="1:30" ht="15.75" x14ac:dyDescent="0.2">
      <c r="A14" s="567" t="s">
        <v>788</v>
      </c>
      <c r="B14" s="1016"/>
      <c r="C14" s="560" t="s">
        <v>814</v>
      </c>
      <c r="D14" s="600">
        <v>68075.069256277726</v>
      </c>
      <c r="E14" s="601">
        <v>8401.1200000000008</v>
      </c>
      <c r="F14" s="600">
        <v>0</v>
      </c>
      <c r="G14" s="602">
        <v>5.9185600000000012</v>
      </c>
      <c r="H14" s="600">
        <f>D14/G14</f>
        <v>11501.964879341886</v>
      </c>
      <c r="I14" s="603">
        <f>D14-E14+J14+K14</f>
        <v>68678.54277307773</v>
      </c>
      <c r="J14" s="600">
        <v>4350</v>
      </c>
      <c r="K14" s="600">
        <f>K15+K16</f>
        <v>4654.5935167999996</v>
      </c>
      <c r="L14" s="600">
        <f>I14/$G14</f>
        <v>11603.927775181415</v>
      </c>
      <c r="M14" s="604">
        <f>L14/$H14</f>
        <v>1.0088648241330191</v>
      </c>
      <c r="N14" s="603">
        <f>$D14-$E14+$J14+P14</f>
        <v>74724.459256277725</v>
      </c>
      <c r="O14" s="600"/>
      <c r="P14" s="600">
        <f>P15+P16</f>
        <v>10700.51</v>
      </c>
      <c r="Q14" s="600">
        <f>N14/$G14</f>
        <v>12625.445928786345</v>
      </c>
      <c r="R14" s="604">
        <f>Q14/$H14</f>
        <v>1.0976773152439623</v>
      </c>
      <c r="S14" s="604">
        <f>Q14/L14</f>
        <v>1.088032102008577</v>
      </c>
      <c r="T14" s="603">
        <f>$D14-$E14+$J14+V14</f>
        <v>74019.679256277726</v>
      </c>
      <c r="U14" s="600"/>
      <c r="V14" s="600">
        <f>V15+V16</f>
        <v>9995.73</v>
      </c>
      <c r="W14" s="600">
        <f>T14/$G14</f>
        <v>12506.366287792591</v>
      </c>
      <c r="X14" s="604">
        <f>W14/$H14</f>
        <v>1.0873243327541942</v>
      </c>
      <c r="Y14" s="604">
        <f>W14/Q14</f>
        <v>0.99056828236678363</v>
      </c>
      <c r="Z14" s="561"/>
    </row>
    <row r="15" spans="1:30" ht="30" x14ac:dyDescent="0.2">
      <c r="A15" s="567" t="s">
        <v>827</v>
      </c>
      <c r="B15" s="1016"/>
      <c r="C15" s="576" t="s">
        <v>766</v>
      </c>
      <c r="D15" s="595"/>
      <c r="E15" s="596"/>
      <c r="F15" s="595"/>
      <c r="G15" s="605"/>
      <c r="H15" s="595"/>
      <c r="I15" s="598"/>
      <c r="J15" s="595"/>
      <c r="K15" s="595">
        <v>2276.7035168000002</v>
      </c>
      <c r="L15" s="595"/>
      <c r="M15" s="599"/>
      <c r="N15" s="595"/>
      <c r="O15" s="595"/>
      <c r="P15" s="595"/>
      <c r="Q15" s="595"/>
      <c r="R15" s="599"/>
      <c r="S15" s="599"/>
      <c r="T15" s="595"/>
      <c r="U15" s="595"/>
      <c r="V15" s="595"/>
      <c r="W15" s="595"/>
      <c r="X15" s="599"/>
      <c r="Y15" s="599"/>
      <c r="Z15" s="561"/>
    </row>
    <row r="16" spans="1:30" ht="47.25" x14ac:dyDescent="0.2">
      <c r="A16" s="567" t="s">
        <v>828</v>
      </c>
      <c r="B16" s="1016"/>
      <c r="C16" s="577" t="s">
        <v>767</v>
      </c>
      <c r="D16" s="595"/>
      <c r="E16" s="596"/>
      <c r="F16" s="595"/>
      <c r="G16" s="605"/>
      <c r="H16" s="595"/>
      <c r="I16" s="598"/>
      <c r="J16" s="595"/>
      <c r="K16" s="595">
        <v>2377.89</v>
      </c>
      <c r="L16" s="595"/>
      <c r="M16" s="599"/>
      <c r="N16" s="595"/>
      <c r="O16" s="595"/>
      <c r="P16" s="595">
        <v>10700.51</v>
      </c>
      <c r="Q16" s="595"/>
      <c r="R16" s="599"/>
      <c r="S16" s="599"/>
      <c r="T16" s="595"/>
      <c r="U16" s="595"/>
      <c r="V16" s="595">
        <v>9995.73</v>
      </c>
      <c r="W16" s="595"/>
      <c r="X16" s="599"/>
      <c r="Y16" s="599"/>
      <c r="Z16" s="561"/>
    </row>
    <row r="17" spans="1:26" ht="15.75" x14ac:dyDescent="0.2">
      <c r="A17" s="567" t="s">
        <v>789</v>
      </c>
      <c r="B17" s="1016"/>
      <c r="C17" s="560" t="s">
        <v>815</v>
      </c>
      <c r="D17" s="600">
        <v>76575.533068996447</v>
      </c>
      <c r="E17" s="601">
        <v>6650.0139999999992</v>
      </c>
      <c r="F17" s="600">
        <v>0</v>
      </c>
      <c r="G17" s="602">
        <v>7.0452436600000006</v>
      </c>
      <c r="H17" s="600">
        <f>D17/G17</f>
        <v>10869.110674448475</v>
      </c>
      <c r="I17" s="603">
        <f>D17-E17+J17+K17</f>
        <v>80214.439910774323</v>
      </c>
      <c r="J17" s="600">
        <v>6700</v>
      </c>
      <c r="K17" s="600">
        <f>K18</f>
        <v>3588.92084177787</v>
      </c>
      <c r="L17" s="600">
        <f>I17/$G17</f>
        <v>11385.61613790577</v>
      </c>
      <c r="M17" s="604">
        <f>L17/$H17</f>
        <v>1.0475204898475747</v>
      </c>
      <c r="N17" s="603">
        <f>$D17-$E17+$J17+P17</f>
        <v>76625.519068996451</v>
      </c>
      <c r="O17" s="600"/>
      <c r="P17" s="600">
        <f>P18</f>
        <v>0</v>
      </c>
      <c r="Q17" s="600">
        <f>N17/$G17</f>
        <v>10876.20567391369</v>
      </c>
      <c r="R17" s="604">
        <f>Q17/$H17</f>
        <v>1.0006527672481884</v>
      </c>
      <c r="S17" s="604">
        <f>Q17/L17</f>
        <v>0.95525841923511579</v>
      </c>
      <c r="T17" s="603">
        <f>$D17-$E17+$J17+V17</f>
        <v>76625.519068996451</v>
      </c>
      <c r="U17" s="600"/>
      <c r="V17" s="600">
        <f>V18</f>
        <v>0</v>
      </c>
      <c r="W17" s="600">
        <f>T17/$G17</f>
        <v>10876.20567391369</v>
      </c>
      <c r="X17" s="604">
        <f>W17/$H17</f>
        <v>1.0006527672481884</v>
      </c>
      <c r="Y17" s="604">
        <f>W17/Q17</f>
        <v>1</v>
      </c>
      <c r="Z17" s="561"/>
    </row>
    <row r="18" spans="1:26" ht="15.75" x14ac:dyDescent="0.2">
      <c r="A18" s="567" t="s">
        <v>829</v>
      </c>
      <c r="B18" s="1016"/>
      <c r="C18" s="576" t="s">
        <v>768</v>
      </c>
      <c r="D18" s="595"/>
      <c r="E18" s="596"/>
      <c r="F18" s="596"/>
      <c r="G18" s="605"/>
      <c r="H18" s="595"/>
      <c r="I18" s="598"/>
      <c r="J18" s="598"/>
      <c r="K18" s="598">
        <v>3588.92084177787</v>
      </c>
      <c r="L18" s="595"/>
      <c r="M18" s="599"/>
      <c r="N18" s="595"/>
      <c r="O18" s="595"/>
      <c r="P18" s="595"/>
      <c r="Q18" s="595"/>
      <c r="R18" s="599"/>
      <c r="S18" s="599"/>
      <c r="T18" s="595"/>
      <c r="U18" s="595"/>
      <c r="V18" s="595"/>
      <c r="W18" s="595"/>
      <c r="X18" s="599"/>
      <c r="Y18" s="599"/>
      <c r="Z18" s="561"/>
    </row>
    <row r="19" spans="1:26" ht="15.75" x14ac:dyDescent="0.2">
      <c r="A19" s="567" t="s">
        <v>790</v>
      </c>
      <c r="B19" s="1016"/>
      <c r="C19" s="560" t="s">
        <v>816</v>
      </c>
      <c r="D19" s="600">
        <v>156108.28327898285</v>
      </c>
      <c r="E19" s="601">
        <v>17938.640000000003</v>
      </c>
      <c r="F19" s="600">
        <v>0</v>
      </c>
      <c r="G19" s="606">
        <v>12.945509000000001</v>
      </c>
      <c r="H19" s="600">
        <f>D19/G19</f>
        <v>12058.875651701515</v>
      </c>
      <c r="I19" s="603">
        <f>D19-E19+J19+K19</f>
        <v>155109.12733738284</v>
      </c>
      <c r="J19" s="600">
        <v>9850</v>
      </c>
      <c r="K19" s="600">
        <f>SUM(K20:K24)</f>
        <v>7089.4840584000012</v>
      </c>
      <c r="L19" s="600">
        <f>I19/$G19</f>
        <v>11981.693986492368</v>
      </c>
      <c r="M19" s="604">
        <f>L19/$H19</f>
        <v>0.99359959689125266</v>
      </c>
      <c r="N19" s="603">
        <f>$D19-$E19+$J19+P19</f>
        <v>150296.34679578285</v>
      </c>
      <c r="O19" s="600"/>
      <c r="P19" s="600">
        <f>SUM(P20:P24)</f>
        <v>2276.7035168000002</v>
      </c>
      <c r="Q19" s="600">
        <f>N19/$G19</f>
        <v>11609.921772545431</v>
      </c>
      <c r="R19" s="604">
        <f>Q19/$H19</f>
        <v>0.96276983923515813</v>
      </c>
      <c r="S19" s="604">
        <f>Q19/L19</f>
        <v>0.96897164838577443</v>
      </c>
      <c r="T19" s="603">
        <f>$D19-$E19+$J19+V19</f>
        <v>148019.64327898284</v>
      </c>
      <c r="U19" s="600"/>
      <c r="V19" s="600">
        <f>SUM(V20:V24)</f>
        <v>0</v>
      </c>
      <c r="W19" s="600">
        <f>T19/$G19</f>
        <v>11434.053560889944</v>
      </c>
      <c r="X19" s="604">
        <f>W19/$H19</f>
        <v>0.94818570911099753</v>
      </c>
      <c r="Y19" s="604">
        <f>W19/Q19</f>
        <v>0.98485190381976806</v>
      </c>
      <c r="Z19" s="561"/>
    </row>
    <row r="20" spans="1:26" ht="30" x14ac:dyDescent="0.2">
      <c r="A20" s="567" t="s">
        <v>830</v>
      </c>
      <c r="B20" s="1016"/>
      <c r="C20" s="576" t="s">
        <v>769</v>
      </c>
      <c r="D20" s="595"/>
      <c r="E20" s="596"/>
      <c r="F20" s="595"/>
      <c r="G20" s="597"/>
      <c r="H20" s="595"/>
      <c r="I20" s="598"/>
      <c r="J20" s="595"/>
      <c r="K20" s="595"/>
      <c r="L20" s="595"/>
      <c r="M20" s="599"/>
      <c r="N20" s="595"/>
      <c r="O20" s="595"/>
      <c r="P20" s="595">
        <v>2276.7035168000002</v>
      </c>
      <c r="Q20" s="595"/>
      <c r="R20" s="599"/>
      <c r="S20" s="599"/>
      <c r="T20" s="595"/>
      <c r="U20" s="595"/>
      <c r="V20" s="595"/>
      <c r="W20" s="595"/>
      <c r="X20" s="599"/>
      <c r="Y20" s="599"/>
      <c r="Z20" s="561"/>
    </row>
    <row r="21" spans="1:26" ht="30" x14ac:dyDescent="0.2">
      <c r="A21" s="567" t="s">
        <v>831</v>
      </c>
      <c r="B21" s="1016"/>
      <c r="C21" s="576" t="s">
        <v>770</v>
      </c>
      <c r="D21" s="595"/>
      <c r="E21" s="596"/>
      <c r="F21" s="595"/>
      <c r="G21" s="597"/>
      <c r="H21" s="595"/>
      <c r="I21" s="598"/>
      <c r="J21" s="595"/>
      <c r="K21" s="595">
        <v>2276.7035168000002</v>
      </c>
      <c r="L21" s="595"/>
      <c r="M21" s="599"/>
      <c r="N21" s="595"/>
      <c r="O21" s="595"/>
      <c r="P21" s="595"/>
      <c r="Q21" s="595"/>
      <c r="R21" s="599"/>
      <c r="S21" s="599"/>
      <c r="T21" s="595"/>
      <c r="U21" s="595"/>
      <c r="V21" s="595"/>
      <c r="W21" s="595"/>
      <c r="X21" s="599"/>
      <c r="Y21" s="599"/>
      <c r="Z21" s="561"/>
    </row>
    <row r="22" spans="1:26" ht="30" x14ac:dyDescent="0.2">
      <c r="A22" s="567" t="s">
        <v>832</v>
      </c>
      <c r="B22" s="1016"/>
      <c r="C22" s="576" t="s">
        <v>771</v>
      </c>
      <c r="D22" s="595"/>
      <c r="E22" s="596"/>
      <c r="F22" s="595"/>
      <c r="G22" s="597"/>
      <c r="H22" s="595"/>
      <c r="I22" s="598"/>
      <c r="J22" s="595"/>
      <c r="K22" s="595">
        <v>1438.6609088000002</v>
      </c>
      <c r="L22" s="595"/>
      <c r="M22" s="599"/>
      <c r="N22" s="595"/>
      <c r="O22" s="595"/>
      <c r="P22" s="595"/>
      <c r="Q22" s="595"/>
      <c r="R22" s="599"/>
      <c r="S22" s="599"/>
      <c r="T22" s="595"/>
      <c r="U22" s="595"/>
      <c r="V22" s="595"/>
      <c r="W22" s="595"/>
      <c r="X22" s="599"/>
      <c r="Y22" s="599"/>
      <c r="Z22" s="561"/>
    </row>
    <row r="23" spans="1:26" ht="30" x14ac:dyDescent="0.2">
      <c r="A23" s="567" t="s">
        <v>833</v>
      </c>
      <c r="B23" s="1016"/>
      <c r="C23" s="576" t="s">
        <v>772</v>
      </c>
      <c r="D23" s="595"/>
      <c r="E23" s="596"/>
      <c r="F23" s="595"/>
      <c r="G23" s="597"/>
      <c r="H23" s="595"/>
      <c r="I23" s="598"/>
      <c r="J23" s="595"/>
      <c r="K23" s="595">
        <v>1192.5976328000002</v>
      </c>
      <c r="L23" s="595"/>
      <c r="M23" s="599"/>
      <c r="N23" s="595"/>
      <c r="O23" s="595"/>
      <c r="P23" s="595"/>
      <c r="Q23" s="595"/>
      <c r="R23" s="599"/>
      <c r="S23" s="599"/>
      <c r="T23" s="595"/>
      <c r="U23" s="595"/>
      <c r="V23" s="595"/>
      <c r="W23" s="595"/>
      <c r="X23" s="599"/>
      <c r="Y23" s="599"/>
      <c r="Z23" s="561"/>
    </row>
    <row r="24" spans="1:26" ht="30.75" thickBot="1" x14ac:dyDescent="0.25">
      <c r="A24" s="567" t="s">
        <v>834</v>
      </c>
      <c r="B24" s="1017"/>
      <c r="C24" s="578" t="s">
        <v>773</v>
      </c>
      <c r="D24" s="607"/>
      <c r="E24" s="608"/>
      <c r="F24" s="607"/>
      <c r="G24" s="609"/>
      <c r="H24" s="607"/>
      <c r="I24" s="610"/>
      <c r="J24" s="607"/>
      <c r="K24" s="607">
        <v>2181.5220000000004</v>
      </c>
      <c r="L24" s="607"/>
      <c r="M24" s="611"/>
      <c r="N24" s="607"/>
      <c r="O24" s="607"/>
      <c r="P24" s="607"/>
      <c r="Q24" s="607"/>
      <c r="R24" s="611"/>
      <c r="S24" s="611"/>
      <c r="T24" s="607"/>
      <c r="U24" s="607"/>
      <c r="V24" s="607"/>
      <c r="W24" s="607"/>
      <c r="X24" s="611"/>
      <c r="Y24" s="611"/>
      <c r="Z24" s="561"/>
    </row>
    <row r="25" spans="1:26" s="588" customFormat="1" ht="19.5" thickBot="1" x14ac:dyDescent="0.25">
      <c r="A25" s="569" t="s">
        <v>835</v>
      </c>
      <c r="B25" s="1015" t="s">
        <v>805</v>
      </c>
      <c r="C25" s="575" t="s">
        <v>818</v>
      </c>
      <c r="D25" s="583">
        <f>D26+D29</f>
        <v>82958.536532444428</v>
      </c>
      <c r="E25" s="583">
        <f>E26+E29</f>
        <v>7455.5150000000003</v>
      </c>
      <c r="F25" s="584">
        <f>F26+F29</f>
        <v>0</v>
      </c>
      <c r="G25" s="585">
        <f>G26+G29</f>
        <v>8.6023540000000001</v>
      </c>
      <c r="H25" s="583">
        <f>D25/G25</f>
        <v>9643.7017742404496</v>
      </c>
      <c r="I25" s="583">
        <f>I26+I29</f>
        <v>80853.021532444429</v>
      </c>
      <c r="J25" s="583">
        <f>J26+J29</f>
        <v>5350</v>
      </c>
      <c r="K25" s="583">
        <f>K26+K29</f>
        <v>0</v>
      </c>
      <c r="L25" s="583">
        <f>I25/$G25</f>
        <v>9398.9414446841438</v>
      </c>
      <c r="M25" s="586">
        <f>L25/$H25</f>
        <v>0.9746196704039426</v>
      </c>
      <c r="N25" s="583">
        <f>N26+N29</f>
        <v>101046.80853244443</v>
      </c>
      <c r="O25" s="583">
        <f>O26+O29</f>
        <v>0</v>
      </c>
      <c r="P25" s="583">
        <f>P26+P29</f>
        <v>20193.787</v>
      </c>
      <c r="Q25" s="583">
        <f>N25/$G25</f>
        <v>11746.413659847574</v>
      </c>
      <c r="R25" s="586">
        <f>Q25/$H25</f>
        <v>1.2180399119375234</v>
      </c>
      <c r="S25" s="586">
        <f>Q25/L25</f>
        <v>1.2497592126708177</v>
      </c>
      <c r="T25" s="583">
        <f>T26+T29</f>
        <v>92256.265532444435</v>
      </c>
      <c r="U25" s="583">
        <f>U26+U29</f>
        <v>0</v>
      </c>
      <c r="V25" s="583">
        <f>V26+V29</f>
        <v>11403.244000000001</v>
      </c>
      <c r="W25" s="583">
        <f>T25/$G25</f>
        <v>10724.5372060304</v>
      </c>
      <c r="X25" s="586">
        <f>W25/$H25</f>
        <v>1.1120768204048987</v>
      </c>
      <c r="Y25" s="587">
        <f>W25/Q25</f>
        <v>0.91300523858526916</v>
      </c>
      <c r="Z25" s="589"/>
    </row>
    <row r="26" spans="1:26" ht="15.75" x14ac:dyDescent="0.2">
      <c r="A26" s="568" t="s">
        <v>800</v>
      </c>
      <c r="B26" s="1016"/>
      <c r="C26" s="574" t="s">
        <v>819</v>
      </c>
      <c r="D26" s="612">
        <v>43154.553426139246</v>
      </c>
      <c r="E26" s="613">
        <v>3704.2800000000007</v>
      </c>
      <c r="F26" s="612">
        <v>0</v>
      </c>
      <c r="G26" s="592">
        <v>4.0615129999999997</v>
      </c>
      <c r="H26" s="612">
        <f>D26/G26</f>
        <v>10625.240748001852</v>
      </c>
      <c r="I26" s="614">
        <f>D26-E26+J26+K26</f>
        <v>41250.273426139247</v>
      </c>
      <c r="J26" s="612">
        <v>1800</v>
      </c>
      <c r="K26" s="612">
        <f>K27+K28</f>
        <v>0</v>
      </c>
      <c r="L26" s="612">
        <f>I26/$G26</f>
        <v>10156.380990566631</v>
      </c>
      <c r="M26" s="594">
        <f>L26/$H26</f>
        <v>0.95587302268671959</v>
      </c>
      <c r="N26" s="593">
        <f>$D26-$E26+$J26+P26</f>
        <v>61444.060426139244</v>
      </c>
      <c r="O26" s="590"/>
      <c r="P26" s="590">
        <f>P27+P28</f>
        <v>20193.787</v>
      </c>
      <c r="Q26" s="590">
        <f>N26/$G26</f>
        <v>15128.367292223182</v>
      </c>
      <c r="R26" s="594">
        <f>Q26/$H26</f>
        <v>1.4238140717016858</v>
      </c>
      <c r="S26" s="594">
        <f>Q26/L26</f>
        <v>1.4895431065725666</v>
      </c>
      <c r="T26" s="593">
        <f>$D26-$E26+$J26+V26</f>
        <v>41250.273426139247</v>
      </c>
      <c r="U26" s="590"/>
      <c r="V26" s="590">
        <f>V27+V28</f>
        <v>0</v>
      </c>
      <c r="W26" s="590">
        <f>T26/$G26</f>
        <v>10156.380990566631</v>
      </c>
      <c r="X26" s="594">
        <f>W26/$H26</f>
        <v>0.95587302268671959</v>
      </c>
      <c r="Y26" s="594">
        <f>W26/Q26</f>
        <v>0.67134680130271385</v>
      </c>
      <c r="Z26" s="561"/>
    </row>
    <row r="27" spans="1:26" ht="45" x14ac:dyDescent="0.2">
      <c r="A27" s="567" t="s">
        <v>836</v>
      </c>
      <c r="B27" s="1016"/>
      <c r="C27" s="579" t="s">
        <v>732</v>
      </c>
      <c r="D27" s="615"/>
      <c r="E27" s="616"/>
      <c r="F27" s="615"/>
      <c r="G27" s="597"/>
      <c r="H27" s="615"/>
      <c r="I27" s="617"/>
      <c r="J27" s="617"/>
      <c r="K27" s="617"/>
      <c r="L27" s="615"/>
      <c r="M27" s="599"/>
      <c r="N27" s="595"/>
      <c r="O27" s="595"/>
      <c r="P27" s="595">
        <v>18379.995999999999</v>
      </c>
      <c r="Q27" s="595"/>
      <c r="R27" s="599"/>
      <c r="S27" s="599"/>
      <c r="T27" s="595"/>
      <c r="U27" s="595"/>
      <c r="V27" s="595"/>
      <c r="W27" s="595"/>
      <c r="X27" s="599"/>
      <c r="Y27" s="599"/>
      <c r="Z27" s="561"/>
    </row>
    <row r="28" spans="1:26" ht="30" x14ac:dyDescent="0.2">
      <c r="A28" s="567" t="s">
        <v>837</v>
      </c>
      <c r="B28" s="1016"/>
      <c r="C28" s="579" t="s">
        <v>774</v>
      </c>
      <c r="D28" s="615"/>
      <c r="E28" s="616"/>
      <c r="F28" s="616"/>
      <c r="G28" s="605"/>
      <c r="H28" s="615"/>
      <c r="I28" s="617"/>
      <c r="J28" s="617"/>
      <c r="K28" s="617"/>
      <c r="L28" s="615"/>
      <c r="M28" s="599"/>
      <c r="N28" s="595"/>
      <c r="O28" s="595"/>
      <c r="P28" s="595">
        <v>1813.7909999999999</v>
      </c>
      <c r="Q28" s="595"/>
      <c r="R28" s="599"/>
      <c r="S28" s="599"/>
      <c r="T28" s="595"/>
      <c r="U28" s="595"/>
      <c r="V28" s="595"/>
      <c r="W28" s="595"/>
      <c r="X28" s="599"/>
      <c r="Y28" s="599"/>
      <c r="Z28" s="561"/>
    </row>
    <row r="29" spans="1:26" ht="15.75" x14ac:dyDescent="0.2">
      <c r="A29" s="568" t="s">
        <v>801</v>
      </c>
      <c r="B29" s="1016"/>
      <c r="C29" s="560" t="s">
        <v>820</v>
      </c>
      <c r="D29" s="618">
        <v>39803.983106305182</v>
      </c>
      <c r="E29" s="619">
        <v>3751.2349999999997</v>
      </c>
      <c r="F29" s="618">
        <v>0</v>
      </c>
      <c r="G29" s="602">
        <v>4.5408410000000003</v>
      </c>
      <c r="H29" s="618">
        <f>D29/G29</f>
        <v>8765.7733680402325</v>
      </c>
      <c r="I29" s="620">
        <f>D29-E29+J29+K29</f>
        <v>39602.748106305182</v>
      </c>
      <c r="J29" s="618">
        <v>3550</v>
      </c>
      <c r="K29" s="618">
        <f>K30</f>
        <v>0</v>
      </c>
      <c r="L29" s="618">
        <f>I29/$G29</f>
        <v>8721.4566874958145</v>
      </c>
      <c r="M29" s="604">
        <f>L29/$H29</f>
        <v>0.99494435018067029</v>
      </c>
      <c r="N29" s="603">
        <f>$D29-$E29+$J29+P29</f>
        <v>39602.748106305182</v>
      </c>
      <c r="O29" s="600"/>
      <c r="P29" s="600">
        <f>P30</f>
        <v>0</v>
      </c>
      <c r="Q29" s="600">
        <f>N29/$G29</f>
        <v>8721.4566874958145</v>
      </c>
      <c r="R29" s="604">
        <f>Q29/$H29</f>
        <v>0.99494435018067029</v>
      </c>
      <c r="S29" s="604">
        <f>Q29/L29</f>
        <v>1</v>
      </c>
      <c r="T29" s="603">
        <f>$D29-$E29+$J29+V29</f>
        <v>51005.992106305181</v>
      </c>
      <c r="U29" s="600"/>
      <c r="V29" s="600">
        <f>V30</f>
        <v>11403.244000000001</v>
      </c>
      <c r="W29" s="600">
        <f>T29/$G29</f>
        <v>11232.719248770256</v>
      </c>
      <c r="X29" s="604">
        <f>W29/$H29</f>
        <v>1.2814293476630869</v>
      </c>
      <c r="Y29" s="604">
        <f>W29/Q29</f>
        <v>1.2879407249565209</v>
      </c>
      <c r="Z29" s="561"/>
    </row>
    <row r="30" spans="1:26" ht="45" x14ac:dyDescent="0.2">
      <c r="A30" s="567" t="s">
        <v>838</v>
      </c>
      <c r="B30" s="1017"/>
      <c r="C30" s="579" t="s">
        <v>740</v>
      </c>
      <c r="D30" s="615"/>
      <c r="E30" s="616"/>
      <c r="F30" s="616"/>
      <c r="G30" s="605"/>
      <c r="H30" s="615"/>
      <c r="I30" s="617"/>
      <c r="J30" s="617"/>
      <c r="K30" s="617"/>
      <c r="L30" s="615"/>
      <c r="M30" s="599"/>
      <c r="N30" s="595"/>
      <c r="O30" s="595"/>
      <c r="P30" s="595"/>
      <c r="Q30" s="595"/>
      <c r="R30" s="599"/>
      <c r="S30" s="599"/>
      <c r="T30" s="595"/>
      <c r="U30" s="595"/>
      <c r="V30" s="595">
        <v>11403.244000000001</v>
      </c>
      <c r="W30" s="595"/>
      <c r="X30" s="599"/>
      <c r="Y30" s="599"/>
      <c r="Z30" s="561"/>
    </row>
    <row r="31" spans="1:26" ht="19.5" thickBot="1" x14ac:dyDescent="0.25">
      <c r="A31" s="581" t="s">
        <v>839</v>
      </c>
      <c r="B31" s="1021" t="s">
        <v>806</v>
      </c>
      <c r="C31" s="582" t="s">
        <v>824</v>
      </c>
      <c r="D31" s="621">
        <f>D32+D35</f>
        <v>137963.84611485351</v>
      </c>
      <c r="E31" s="621">
        <f>E32+E35</f>
        <v>19671.335000000003</v>
      </c>
      <c r="F31" s="622">
        <f>F32+F35</f>
        <v>0</v>
      </c>
      <c r="G31" s="623">
        <f>G32+G35</f>
        <v>13.761561578000009</v>
      </c>
      <c r="H31" s="621">
        <f>D31/G31</f>
        <v>10025.3045653925</v>
      </c>
      <c r="I31" s="621">
        <f>I32+I35</f>
        <v>136054.7106332535</v>
      </c>
      <c r="J31" s="621">
        <f>J32+J35</f>
        <v>15350</v>
      </c>
      <c r="K31" s="621">
        <f>K32+K35</f>
        <v>2412.1995184000002</v>
      </c>
      <c r="L31" s="621">
        <f>I31/$G31</f>
        <v>9886.5749982006455</v>
      </c>
      <c r="M31" s="624">
        <f>L31/$H31</f>
        <v>0.98616205958762082</v>
      </c>
      <c r="N31" s="621">
        <f>N32+N35</f>
        <v>136476.88711485348</v>
      </c>
      <c r="O31" s="621">
        <f>O32+O35</f>
        <v>0</v>
      </c>
      <c r="P31" s="621">
        <f>P32+P35</f>
        <v>2834.3760000000002</v>
      </c>
      <c r="Q31" s="621">
        <f>N31/$G31</f>
        <v>9917.2529470080608</v>
      </c>
      <c r="R31" s="624">
        <f>Q31/$H31</f>
        <v>0.98922211114089886</v>
      </c>
      <c r="S31" s="624">
        <f>Q31/L31</f>
        <v>1.0031029905516318</v>
      </c>
      <c r="T31" s="621">
        <f>T32+T35</f>
        <v>141303.59181485348</v>
      </c>
      <c r="U31" s="621">
        <f>U32+U35</f>
        <v>0</v>
      </c>
      <c r="V31" s="621">
        <f>V32+V35</f>
        <v>7661.0807000000004</v>
      </c>
      <c r="W31" s="621">
        <f>T31/$G31</f>
        <v>10267.991100715575</v>
      </c>
      <c r="X31" s="624">
        <f>W31/$H31</f>
        <v>1.0242073977643364</v>
      </c>
      <c r="Y31" s="625">
        <f>W31/Q31</f>
        <v>1.0353664624247916</v>
      </c>
      <c r="Z31" s="561"/>
    </row>
    <row r="32" spans="1:26" ht="15.75" x14ac:dyDescent="0.2">
      <c r="A32" s="568" t="s">
        <v>840</v>
      </c>
      <c r="B32" s="1016"/>
      <c r="C32" s="574" t="s">
        <v>821</v>
      </c>
      <c r="D32" s="612">
        <v>113075.90072105957</v>
      </c>
      <c r="E32" s="613">
        <v>15101.085000000001</v>
      </c>
      <c r="F32" s="612">
        <v>0</v>
      </c>
      <c r="G32" s="626">
        <v>12.10262657800001</v>
      </c>
      <c r="H32" s="612">
        <f>D32/G32</f>
        <v>9343.0876341014609</v>
      </c>
      <c r="I32" s="614">
        <f>D32-E32+J32+K32</f>
        <v>111287.01523945956</v>
      </c>
      <c r="J32" s="612">
        <v>10900</v>
      </c>
      <c r="K32" s="612">
        <f>K33+K34</f>
        <v>2412.1995184000002</v>
      </c>
      <c r="L32" s="612">
        <f>I32/$G32</f>
        <v>9195.2779441906932</v>
      </c>
      <c r="M32" s="594">
        <f>L32/$H32</f>
        <v>0.98417978127794981</v>
      </c>
      <c r="N32" s="593">
        <f>$D32-$E32+$J32+P32</f>
        <v>110951.50172105957</v>
      </c>
      <c r="O32" s="590"/>
      <c r="P32" s="590">
        <f>P33+P34</f>
        <v>2076.6860000000001</v>
      </c>
      <c r="Q32" s="590">
        <f>N32/$G32</f>
        <v>9167.5555720066332</v>
      </c>
      <c r="R32" s="594">
        <f>Q32/$H32</f>
        <v>0.98121262809800147</v>
      </c>
      <c r="S32" s="594">
        <f>Q32/L32</f>
        <v>0.99698515125346765</v>
      </c>
      <c r="T32" s="593">
        <f>$D32-$E32+$J32+V32</f>
        <v>108874.81572105957</v>
      </c>
      <c r="U32" s="590"/>
      <c r="V32" s="590">
        <f>V33+V34</f>
        <v>0</v>
      </c>
      <c r="W32" s="590">
        <f>T32/$G32</f>
        <v>8995.9658772725197</v>
      </c>
      <c r="X32" s="594">
        <f>W32/$H32</f>
        <v>0.96284721171168541</v>
      </c>
      <c r="Y32" s="594">
        <f>W32/Q32</f>
        <v>0.98128293923212562</v>
      </c>
      <c r="Z32" s="561"/>
    </row>
    <row r="33" spans="1:26" ht="30" x14ac:dyDescent="0.2">
      <c r="A33" s="567" t="s">
        <v>841</v>
      </c>
      <c r="B33" s="1016"/>
      <c r="C33" s="579" t="s">
        <v>775</v>
      </c>
      <c r="D33" s="615"/>
      <c r="E33" s="616"/>
      <c r="F33" s="615"/>
      <c r="G33" s="605"/>
      <c r="H33" s="615"/>
      <c r="I33" s="617"/>
      <c r="J33" s="615"/>
      <c r="K33" s="615"/>
      <c r="L33" s="615"/>
      <c r="M33" s="599"/>
      <c r="N33" s="595"/>
      <c r="O33" s="595"/>
      <c r="P33" s="595">
        <v>2076.6860000000001</v>
      </c>
      <c r="Q33" s="595"/>
      <c r="R33" s="599"/>
      <c r="S33" s="599"/>
      <c r="T33" s="595"/>
      <c r="U33" s="595"/>
      <c r="V33" s="595"/>
      <c r="W33" s="595"/>
      <c r="X33" s="599"/>
      <c r="Y33" s="599"/>
      <c r="Z33" s="561"/>
    </row>
    <row r="34" spans="1:26" ht="15.75" x14ac:dyDescent="0.2">
      <c r="A34" s="567" t="s">
        <v>842</v>
      </c>
      <c r="B34" s="1016"/>
      <c r="C34" s="576" t="s">
        <v>776</v>
      </c>
      <c r="D34" s="615"/>
      <c r="E34" s="616"/>
      <c r="F34" s="615"/>
      <c r="G34" s="605"/>
      <c r="H34" s="615"/>
      <c r="I34" s="617"/>
      <c r="J34" s="615"/>
      <c r="K34" s="615">
        <v>2412.1995184000002</v>
      </c>
      <c r="L34" s="615"/>
      <c r="M34" s="599"/>
      <c r="N34" s="595"/>
      <c r="O34" s="595"/>
      <c r="P34" s="595"/>
      <c r="Q34" s="595"/>
      <c r="R34" s="599"/>
      <c r="S34" s="599"/>
      <c r="T34" s="595"/>
      <c r="U34" s="595"/>
      <c r="V34" s="595"/>
      <c r="W34" s="595"/>
      <c r="X34" s="599"/>
      <c r="Y34" s="599"/>
      <c r="Z34" s="561"/>
    </row>
    <row r="35" spans="1:26" ht="15.75" x14ac:dyDescent="0.2">
      <c r="A35" s="568" t="s">
        <v>843</v>
      </c>
      <c r="B35" s="1016"/>
      <c r="C35" s="560" t="s">
        <v>822</v>
      </c>
      <c r="D35" s="618">
        <v>24887.945393793929</v>
      </c>
      <c r="E35" s="619">
        <v>4570.2500000000009</v>
      </c>
      <c r="F35" s="618">
        <v>0</v>
      </c>
      <c r="G35" s="602">
        <v>1.6589349999999998</v>
      </c>
      <c r="H35" s="618">
        <f>D35/G35</f>
        <v>15002.363199157249</v>
      </c>
      <c r="I35" s="620">
        <f>D35-E35+J35+K35</f>
        <v>24767.695393793929</v>
      </c>
      <c r="J35" s="618">
        <v>4450</v>
      </c>
      <c r="K35" s="618">
        <f>K36</f>
        <v>0</v>
      </c>
      <c r="L35" s="618">
        <f>I35/$G35</f>
        <v>14929.876935379585</v>
      </c>
      <c r="M35" s="604">
        <f>L35/$H35</f>
        <v>0.99516834362590711</v>
      </c>
      <c r="N35" s="603">
        <f>$D35-$E35+$J35+P35</f>
        <v>25525.385393793928</v>
      </c>
      <c r="O35" s="600"/>
      <c r="P35" s="600">
        <f>P36</f>
        <v>757.68999999999994</v>
      </c>
      <c r="Q35" s="600">
        <f>N35/$G35</f>
        <v>15386.609718761694</v>
      </c>
      <c r="R35" s="604">
        <f>Q35/$H35</f>
        <v>1.0256123994935697</v>
      </c>
      <c r="S35" s="604">
        <f>Q35/L35</f>
        <v>1.0305918652483854</v>
      </c>
      <c r="T35" s="603">
        <f>$D35-$E35+$J35+V35</f>
        <v>32428.776093793931</v>
      </c>
      <c r="U35" s="600"/>
      <c r="V35" s="600">
        <f>V36</f>
        <v>7661.0807000000004</v>
      </c>
      <c r="W35" s="600">
        <f>T35/$G35</f>
        <v>19547.94858978437</v>
      </c>
      <c r="X35" s="604">
        <f>W35/$H35</f>
        <v>1.302991290790938</v>
      </c>
      <c r="Y35" s="604">
        <f>W35/Q35</f>
        <v>1.2704519674628867</v>
      </c>
      <c r="Z35" s="561"/>
    </row>
    <row r="36" spans="1:26" ht="48" thickBot="1" x14ac:dyDescent="0.25">
      <c r="A36" s="567" t="s">
        <v>844</v>
      </c>
      <c r="B36" s="1017"/>
      <c r="C36" s="580" t="s">
        <v>765</v>
      </c>
      <c r="D36" s="627"/>
      <c r="E36" s="628"/>
      <c r="F36" s="627"/>
      <c r="G36" s="629"/>
      <c r="H36" s="627"/>
      <c r="I36" s="630"/>
      <c r="J36" s="627"/>
      <c r="K36" s="627"/>
      <c r="L36" s="627"/>
      <c r="M36" s="611"/>
      <c r="N36" s="607"/>
      <c r="O36" s="607"/>
      <c r="P36" s="607">
        <v>757.68999999999994</v>
      </c>
      <c r="Q36" s="607"/>
      <c r="R36" s="611"/>
      <c r="S36" s="611"/>
      <c r="T36" s="607"/>
      <c r="U36" s="607"/>
      <c r="V36" s="607">
        <v>7661.0807000000004</v>
      </c>
      <c r="W36" s="607"/>
      <c r="X36" s="611"/>
      <c r="Y36" s="611"/>
      <c r="Z36" s="561"/>
    </row>
    <row r="37" spans="1:26" ht="19.5" thickBot="1" x14ac:dyDescent="0.25">
      <c r="A37" s="569" t="s">
        <v>845</v>
      </c>
      <c r="B37" s="1015" t="s">
        <v>807</v>
      </c>
      <c r="C37" s="575" t="s">
        <v>848</v>
      </c>
      <c r="D37" s="583">
        <f>D38</f>
        <v>56195.319207486304</v>
      </c>
      <c r="E37" s="583">
        <f t="shared" ref="E37:Y37" si="0">E38</f>
        <v>4901.1479999999992</v>
      </c>
      <c r="F37" s="584">
        <f t="shared" si="0"/>
        <v>0</v>
      </c>
      <c r="G37" s="585">
        <f t="shared" si="0"/>
        <v>6.9294336689999998</v>
      </c>
      <c r="H37" s="583">
        <f t="shared" si="0"/>
        <v>8109.6554050132008</v>
      </c>
      <c r="I37" s="583">
        <f t="shared" si="0"/>
        <v>56344.171207486303</v>
      </c>
      <c r="J37" s="583">
        <f t="shared" si="0"/>
        <v>5050</v>
      </c>
      <c r="K37" s="583">
        <f t="shared" si="0"/>
        <v>0</v>
      </c>
      <c r="L37" s="583">
        <f t="shared" si="0"/>
        <v>8131.1365255650744</v>
      </c>
      <c r="M37" s="586">
        <f t="shared" si="0"/>
        <v>1.0026488327159493</v>
      </c>
      <c r="N37" s="583">
        <f t="shared" si="0"/>
        <v>57215.961207486303</v>
      </c>
      <c r="O37" s="583">
        <f t="shared" si="0"/>
        <v>0</v>
      </c>
      <c r="P37" s="583">
        <f t="shared" si="0"/>
        <v>871.79</v>
      </c>
      <c r="Q37" s="583">
        <f t="shared" si="0"/>
        <v>8256.9462297404825</v>
      </c>
      <c r="R37" s="586">
        <f t="shared" si="0"/>
        <v>1.0181624023921201</v>
      </c>
      <c r="S37" s="586">
        <f t="shared" si="0"/>
        <v>1.0154725853858007</v>
      </c>
      <c r="T37" s="583">
        <f t="shared" si="0"/>
        <v>64190.3012074863</v>
      </c>
      <c r="U37" s="583">
        <f t="shared" si="0"/>
        <v>0</v>
      </c>
      <c r="V37" s="583">
        <f t="shared" si="0"/>
        <v>7846.1299999999992</v>
      </c>
      <c r="W37" s="583">
        <f t="shared" si="0"/>
        <v>9263.4267493824973</v>
      </c>
      <c r="X37" s="586">
        <f t="shared" si="0"/>
        <v>1.1422713157030151</v>
      </c>
      <c r="Y37" s="587">
        <f t="shared" si="0"/>
        <v>1.121895007141599</v>
      </c>
      <c r="Z37" s="561"/>
    </row>
    <row r="38" spans="1:26" ht="15.75" x14ac:dyDescent="0.2">
      <c r="A38" s="568" t="s">
        <v>846</v>
      </c>
      <c r="B38" s="1016"/>
      <c r="C38" s="574" t="s">
        <v>823</v>
      </c>
      <c r="D38" s="631">
        <v>56195.319207486304</v>
      </c>
      <c r="E38" s="632">
        <v>4901.1479999999992</v>
      </c>
      <c r="F38" s="631">
        <v>0</v>
      </c>
      <c r="G38" s="633">
        <v>6.9294336689999998</v>
      </c>
      <c r="H38" s="612">
        <f>D38/G38</f>
        <v>8109.6554050132008</v>
      </c>
      <c r="I38" s="614">
        <f>D38-E38+J38+K38</f>
        <v>56344.171207486303</v>
      </c>
      <c r="J38" s="631">
        <v>5050</v>
      </c>
      <c r="K38" s="631">
        <f>K39</f>
        <v>0</v>
      </c>
      <c r="L38" s="612">
        <f>I38/$G38</f>
        <v>8131.1365255650744</v>
      </c>
      <c r="M38" s="594">
        <f>L38/$H38</f>
        <v>1.0026488327159493</v>
      </c>
      <c r="N38" s="593">
        <f>$D38-$E38+$J38+P38</f>
        <v>57215.961207486303</v>
      </c>
      <c r="O38" s="590"/>
      <c r="P38" s="634">
        <f>P39</f>
        <v>871.79</v>
      </c>
      <c r="Q38" s="590">
        <f>N38/$G38</f>
        <v>8256.9462297404825</v>
      </c>
      <c r="R38" s="594">
        <f>Q38/$H38</f>
        <v>1.0181624023921201</v>
      </c>
      <c r="S38" s="594">
        <f>Q38/L38</f>
        <v>1.0154725853858007</v>
      </c>
      <c r="T38" s="593">
        <f>$D38-$E38+$J38+V38</f>
        <v>64190.3012074863</v>
      </c>
      <c r="U38" s="590"/>
      <c r="V38" s="634">
        <f>V39</f>
        <v>7846.1299999999992</v>
      </c>
      <c r="W38" s="590">
        <f>T38/$G38</f>
        <v>9263.4267493824973</v>
      </c>
      <c r="X38" s="594">
        <f>W38/$H38</f>
        <v>1.1422713157030151</v>
      </c>
      <c r="Y38" s="594">
        <f>W38/Q38</f>
        <v>1.121895007141599</v>
      </c>
      <c r="Z38" s="561"/>
    </row>
    <row r="39" spans="1:26" ht="74.45" customHeight="1" thickBot="1" x14ac:dyDescent="0.25">
      <c r="A39" s="567" t="s">
        <v>847</v>
      </c>
      <c r="B39" s="1017"/>
      <c r="C39" s="577" t="s">
        <v>765</v>
      </c>
      <c r="D39" s="615"/>
      <c r="E39" s="615"/>
      <c r="F39" s="615"/>
      <c r="G39" s="597"/>
      <c r="H39" s="615"/>
      <c r="I39" s="615"/>
      <c r="J39" s="615"/>
      <c r="K39" s="615"/>
      <c r="L39" s="615"/>
      <c r="M39" s="599"/>
      <c r="N39" s="595"/>
      <c r="O39" s="595"/>
      <c r="P39" s="595">
        <v>871.79</v>
      </c>
      <c r="Q39" s="595"/>
      <c r="R39" s="599"/>
      <c r="S39" s="599"/>
      <c r="T39" s="595"/>
      <c r="U39" s="595"/>
      <c r="V39" s="595">
        <v>7846.1299999999992</v>
      </c>
      <c r="W39" s="595"/>
      <c r="X39" s="599"/>
      <c r="Y39" s="599"/>
      <c r="Z39" s="561"/>
    </row>
    <row r="40" spans="1:26" ht="19.5" thickBot="1" x14ac:dyDescent="0.25">
      <c r="A40" s="569" t="s">
        <v>744</v>
      </c>
      <c r="B40" s="635"/>
      <c r="C40" s="575" t="s">
        <v>852</v>
      </c>
      <c r="D40" s="583">
        <f>D37+D31+D25+D8</f>
        <v>654690.98112629086</v>
      </c>
      <c r="E40" s="583">
        <f>E37+E31+E25+E8</f>
        <v>75919.863000000012</v>
      </c>
      <c r="F40" s="584">
        <f>F41</f>
        <v>0</v>
      </c>
      <c r="G40" s="585">
        <f>G37+G31+G25+G8</f>
        <v>60.701391907000016</v>
      </c>
      <c r="H40" s="583">
        <f>D40/G40</f>
        <v>10785.43605934665</v>
      </c>
      <c r="I40" s="583">
        <f>I37+I31+I25+I8</f>
        <v>661459.76257846877</v>
      </c>
      <c r="J40" s="583">
        <f>J37+J31+J25+J8</f>
        <v>52700</v>
      </c>
      <c r="K40" s="583">
        <f>K37+K31+K25+K8</f>
        <v>29988.644452177869</v>
      </c>
      <c r="L40" s="583">
        <f>I40/$G40</f>
        <v>10896.94555261409</v>
      </c>
      <c r="M40" s="586">
        <f>L40/$H40</f>
        <v>1.0103388952151644</v>
      </c>
      <c r="N40" s="583">
        <f>N37+N31+N25+N8</f>
        <v>674887.48464309087</v>
      </c>
      <c r="O40" s="583">
        <f>O37+O31+O25+O8</f>
        <v>0</v>
      </c>
      <c r="P40" s="583">
        <f>P37+P31+P25+P8</f>
        <v>43416.366516800001</v>
      </c>
      <c r="Q40" s="583">
        <f>N40/$G40</f>
        <v>11118.155011619489</v>
      </c>
      <c r="R40" s="586">
        <f>Q40/$H40</f>
        <v>1.0308489105532739</v>
      </c>
      <c r="S40" s="586">
        <f>Q40/L40</f>
        <v>1.0203001343759428</v>
      </c>
      <c r="T40" s="583">
        <f>T37+T31+T25+T8</f>
        <v>673727.56282629084</v>
      </c>
      <c r="U40" s="583">
        <f>U37+U31+U25+U8</f>
        <v>0</v>
      </c>
      <c r="V40" s="583">
        <f>V37+V31+V25+V8</f>
        <v>42256.4447</v>
      </c>
      <c r="W40" s="583">
        <f>T40/$G40</f>
        <v>11099.046358912197</v>
      </c>
      <c r="X40" s="586">
        <f>W40/$H40</f>
        <v>1.0290772016856724</v>
      </c>
      <c r="Y40" s="587">
        <f>W40/Q40</f>
        <v>0.99828131082114602</v>
      </c>
      <c r="Z40" s="561"/>
    </row>
    <row r="41" spans="1:26" ht="15.75" x14ac:dyDescent="0.25">
      <c r="A41" s="571"/>
      <c r="B41" s="562"/>
      <c r="D41" s="561"/>
      <c r="E41" s="561"/>
      <c r="F41" s="561"/>
      <c r="G41" s="563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561"/>
      <c r="Z41" s="561"/>
    </row>
    <row r="42" spans="1:26" ht="15.75" x14ac:dyDescent="0.25">
      <c r="A42" s="571"/>
      <c r="B42" s="562"/>
      <c r="D42" s="1014" t="s">
        <v>808</v>
      </c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/>
      <c r="P42" s="1014"/>
      <c r="Q42" s="1014"/>
      <c r="R42" s="1014"/>
      <c r="S42" s="1014"/>
      <c r="T42" s="1014"/>
      <c r="U42" s="1014"/>
      <c r="V42" s="1014"/>
      <c r="W42" s="561"/>
      <c r="X42" s="561"/>
      <c r="Y42" s="561"/>
      <c r="Z42" s="561"/>
    </row>
    <row r="43" spans="1:26" ht="15.75" x14ac:dyDescent="0.25">
      <c r="A43" s="571"/>
      <c r="B43" s="562"/>
      <c r="D43" s="561"/>
      <c r="E43" s="561"/>
      <c r="F43" s="561"/>
      <c r="G43" s="563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</row>
    <row r="44" spans="1:26" ht="15.75" x14ac:dyDescent="0.25">
      <c r="A44" s="571"/>
      <c r="B44" s="558"/>
      <c r="C44" s="555" t="s">
        <v>809</v>
      </c>
      <c r="D44" s="561"/>
      <c r="E44" s="561"/>
      <c r="F44" s="561"/>
      <c r="G44" s="563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</row>
    <row r="45" spans="1:26" ht="15.75" x14ac:dyDescent="0.25">
      <c r="A45" s="571"/>
      <c r="B45" s="558"/>
      <c r="C45" s="555" t="s">
        <v>810</v>
      </c>
      <c r="D45" s="561"/>
      <c r="E45" s="561"/>
      <c r="F45" s="561"/>
      <c r="G45" s="563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</row>
    <row r="46" spans="1:26" ht="15.75" x14ac:dyDescent="0.25">
      <c r="A46" s="571"/>
      <c r="B46" s="558"/>
      <c r="D46" s="561"/>
      <c r="E46" s="561"/>
      <c r="F46" s="561"/>
      <c r="G46" s="563"/>
      <c r="H46" s="561"/>
      <c r="I46" s="561"/>
      <c r="J46" s="561"/>
      <c r="K46" s="561"/>
      <c r="L46" s="561"/>
      <c r="M46" s="561"/>
      <c r="N46" s="561"/>
      <c r="O46" s="561"/>
      <c r="P46" s="561"/>
      <c r="Q46" s="561"/>
      <c r="R46" s="561"/>
      <c r="S46" s="561"/>
      <c r="T46" s="561"/>
      <c r="U46" s="561"/>
      <c r="V46" s="561"/>
      <c r="W46" s="561"/>
      <c r="X46" s="561"/>
      <c r="Y46" s="561"/>
      <c r="Z46" s="561"/>
    </row>
    <row r="47" spans="1:26" ht="15.75" x14ac:dyDescent="0.25">
      <c r="A47" s="571"/>
      <c r="B47" s="558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561"/>
      <c r="T47" s="561"/>
      <c r="U47" s="561"/>
      <c r="V47" s="561"/>
      <c r="W47" s="561"/>
      <c r="X47" s="561"/>
      <c r="Y47" s="561"/>
      <c r="Z47" s="561"/>
    </row>
    <row r="48" spans="1:26" ht="15.75" x14ac:dyDescent="0.25">
      <c r="A48" s="571"/>
      <c r="B48" s="558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</row>
    <row r="49" spans="1:26" ht="15.75" x14ac:dyDescent="0.25">
      <c r="A49" s="571"/>
      <c r="B49" s="558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</row>
    <row r="50" spans="1:26" ht="15.75" x14ac:dyDescent="0.25">
      <c r="A50" s="571"/>
      <c r="B50" s="558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</row>
    <row r="51" spans="1:26" ht="15.75" x14ac:dyDescent="0.25">
      <c r="A51" s="571"/>
      <c r="B51" s="558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</row>
    <row r="52" spans="1:26" ht="15.75" x14ac:dyDescent="0.25">
      <c r="A52" s="571"/>
      <c r="B52" s="558"/>
      <c r="D52" s="561"/>
      <c r="E52" s="561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561"/>
      <c r="Z52" s="561"/>
    </row>
    <row r="53" spans="1:26" ht="15.75" x14ac:dyDescent="0.25">
      <c r="A53" s="571"/>
      <c r="B53" s="558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</row>
    <row r="54" spans="1:26" ht="15.75" x14ac:dyDescent="0.25">
      <c r="A54" s="571"/>
      <c r="B54" s="558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1"/>
      <c r="Z54" s="561"/>
    </row>
    <row r="55" spans="1:26" ht="15.75" x14ac:dyDescent="0.25">
      <c r="A55" s="571"/>
      <c r="B55" s="558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</row>
    <row r="56" spans="1:26" ht="15.75" x14ac:dyDescent="0.25">
      <c r="A56" s="571"/>
      <c r="B56" s="558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</row>
    <row r="57" spans="1:26" ht="15.75" x14ac:dyDescent="0.25">
      <c r="A57" s="571"/>
      <c r="B57" s="558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</row>
    <row r="58" spans="1:26" ht="15.75" x14ac:dyDescent="0.25">
      <c r="A58" s="571"/>
      <c r="B58" s="558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</row>
    <row r="59" spans="1:26" ht="15.75" x14ac:dyDescent="0.25">
      <c r="A59" s="571"/>
      <c r="B59" s="558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</row>
    <row r="60" spans="1:26" ht="15.75" x14ac:dyDescent="0.25">
      <c r="A60" s="571"/>
      <c r="B60" s="558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</row>
    <row r="61" spans="1:26" ht="15.75" x14ac:dyDescent="0.25">
      <c r="A61" s="571"/>
      <c r="B61" s="558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561"/>
    </row>
    <row r="62" spans="1:26" ht="15.75" x14ac:dyDescent="0.25">
      <c r="A62" s="571"/>
      <c r="B62" s="558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561"/>
    </row>
    <row r="63" spans="1:26" ht="15.75" x14ac:dyDescent="0.25">
      <c r="A63" s="571"/>
      <c r="B63" s="558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</row>
    <row r="64" spans="1:26" ht="15.75" x14ac:dyDescent="0.25">
      <c r="A64" s="571"/>
      <c r="B64" s="558"/>
      <c r="D64" s="561"/>
      <c r="E64" s="561"/>
      <c r="F64" s="561"/>
      <c r="G64" s="561"/>
      <c r="H64" s="561"/>
      <c r="I64" s="561"/>
      <c r="J64" s="561"/>
      <c r="K64" s="561"/>
      <c r="L64" s="561"/>
      <c r="M64" s="561"/>
      <c r="N64" s="561"/>
      <c r="O64" s="561"/>
      <c r="P64" s="561"/>
      <c r="Q64" s="561"/>
      <c r="R64" s="561"/>
      <c r="S64" s="561"/>
      <c r="T64" s="561"/>
      <c r="U64" s="561"/>
      <c r="V64" s="561"/>
      <c r="W64" s="561"/>
      <c r="X64" s="561"/>
      <c r="Y64" s="561"/>
      <c r="Z64" s="561"/>
    </row>
    <row r="65" spans="1:26" ht="15.75" x14ac:dyDescent="0.25">
      <c r="A65" s="571"/>
      <c r="B65" s="558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</row>
    <row r="66" spans="1:26" ht="15.75" x14ac:dyDescent="0.25">
      <c r="A66" s="571"/>
      <c r="B66" s="558"/>
      <c r="D66" s="561"/>
      <c r="E66" s="561"/>
      <c r="F66" s="561"/>
      <c r="G66" s="561"/>
      <c r="H66" s="561"/>
      <c r="I66" s="561"/>
      <c r="J66" s="561"/>
      <c r="K66" s="561"/>
      <c r="L66" s="561"/>
      <c r="M66" s="561"/>
      <c r="N66" s="561"/>
      <c r="O66" s="561"/>
      <c r="P66" s="561"/>
      <c r="Q66" s="561"/>
      <c r="R66" s="561"/>
      <c r="S66" s="561"/>
      <c r="T66" s="561"/>
      <c r="U66" s="561"/>
      <c r="V66" s="561"/>
      <c r="W66" s="561"/>
      <c r="X66" s="561"/>
      <c r="Y66" s="561"/>
      <c r="Z66" s="561"/>
    </row>
    <row r="67" spans="1:26" ht="15.75" x14ac:dyDescent="0.25">
      <c r="A67" s="571"/>
      <c r="B67" s="558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561"/>
    </row>
    <row r="68" spans="1:26" ht="15.75" x14ac:dyDescent="0.25">
      <c r="A68" s="571"/>
      <c r="B68" s="558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561"/>
      <c r="Z68" s="561"/>
    </row>
    <row r="69" spans="1:26" ht="15.75" x14ac:dyDescent="0.25">
      <c r="A69" s="571"/>
      <c r="B69" s="558"/>
      <c r="D69" s="561"/>
      <c r="E69" s="561"/>
      <c r="F69" s="561"/>
      <c r="G69" s="561"/>
      <c r="H69" s="561"/>
      <c r="I69" s="561"/>
      <c r="J69" s="561"/>
      <c r="K69" s="561"/>
      <c r="L69" s="561"/>
      <c r="M69" s="561"/>
      <c r="N69" s="561"/>
      <c r="O69" s="561"/>
      <c r="P69" s="561"/>
      <c r="Q69" s="561"/>
      <c r="R69" s="561"/>
      <c r="S69" s="561"/>
      <c r="T69" s="561"/>
      <c r="U69" s="561"/>
      <c r="V69" s="561"/>
      <c r="W69" s="561"/>
      <c r="X69" s="561"/>
      <c r="Y69" s="561"/>
      <c r="Z69" s="561"/>
    </row>
    <row r="70" spans="1:26" ht="15.75" x14ac:dyDescent="0.25">
      <c r="A70" s="571"/>
      <c r="B70" s="558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1"/>
    </row>
    <row r="71" spans="1:26" ht="15.75" x14ac:dyDescent="0.25">
      <c r="A71" s="571"/>
      <c r="B71" s="558"/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561"/>
    </row>
    <row r="72" spans="1:26" ht="15.75" x14ac:dyDescent="0.25">
      <c r="A72" s="571"/>
      <c r="B72" s="558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561"/>
    </row>
    <row r="73" spans="1:26" ht="15.75" x14ac:dyDescent="0.25">
      <c r="A73" s="571"/>
      <c r="B73" s="558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561"/>
    </row>
    <row r="74" spans="1:26" ht="15.75" x14ac:dyDescent="0.25">
      <c r="A74" s="571"/>
      <c r="B74" s="558"/>
      <c r="D74" s="561"/>
      <c r="E74" s="56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561"/>
    </row>
    <row r="75" spans="1:26" ht="15.75" x14ac:dyDescent="0.25">
      <c r="A75" s="571"/>
      <c r="B75" s="558"/>
      <c r="D75" s="561"/>
      <c r="E75" s="561"/>
      <c r="F75" s="561"/>
      <c r="G75" s="561"/>
      <c r="H75" s="561"/>
      <c r="I75" s="561"/>
      <c r="J75" s="561"/>
      <c r="K75" s="561"/>
      <c r="L75" s="561"/>
      <c r="M75" s="561"/>
      <c r="N75" s="561"/>
      <c r="O75" s="561"/>
      <c r="P75" s="561"/>
      <c r="Q75" s="561"/>
      <c r="R75" s="561"/>
      <c r="S75" s="561"/>
      <c r="T75" s="561"/>
      <c r="U75" s="561"/>
      <c r="V75" s="561"/>
      <c r="W75" s="561"/>
      <c r="X75" s="561"/>
      <c r="Y75" s="561"/>
      <c r="Z75" s="561"/>
    </row>
    <row r="76" spans="1:26" ht="15.75" x14ac:dyDescent="0.25">
      <c r="A76" s="571"/>
      <c r="B76" s="558"/>
      <c r="D76" s="561"/>
      <c r="E76" s="561"/>
      <c r="F76" s="561"/>
      <c r="G76" s="561"/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</row>
    <row r="77" spans="1:26" ht="15.75" x14ac:dyDescent="0.25">
      <c r="A77" s="571"/>
      <c r="B77" s="558"/>
      <c r="D77" s="561"/>
      <c r="E77" s="561"/>
      <c r="F77" s="561"/>
      <c r="G77" s="561"/>
      <c r="H77" s="561"/>
      <c r="I77" s="561"/>
      <c r="J77" s="561"/>
      <c r="K77" s="561"/>
      <c r="L77" s="561"/>
      <c r="M77" s="561"/>
      <c r="N77" s="561"/>
      <c r="O77" s="561"/>
      <c r="P77" s="561"/>
      <c r="Q77" s="561"/>
      <c r="R77" s="561"/>
      <c r="S77" s="561"/>
      <c r="T77" s="561"/>
      <c r="U77" s="561"/>
      <c r="V77" s="561"/>
      <c r="W77" s="561"/>
      <c r="X77" s="561"/>
      <c r="Y77" s="561"/>
      <c r="Z77" s="561"/>
    </row>
    <row r="78" spans="1:26" ht="15.75" x14ac:dyDescent="0.25">
      <c r="A78" s="571"/>
      <c r="B78" s="558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</row>
    <row r="79" spans="1:26" ht="15.75" x14ac:dyDescent="0.25">
      <c r="A79" s="571"/>
      <c r="B79" s="558"/>
      <c r="D79" s="561"/>
      <c r="E79" s="561"/>
      <c r="F79" s="561"/>
      <c r="G79" s="561"/>
      <c r="H79" s="561"/>
      <c r="I79" s="561"/>
      <c r="J79" s="561"/>
      <c r="K79" s="561"/>
      <c r="L79" s="561"/>
      <c r="M79" s="561"/>
      <c r="N79" s="561"/>
      <c r="O79" s="561"/>
      <c r="P79" s="561"/>
      <c r="Q79" s="561"/>
      <c r="R79" s="561"/>
      <c r="S79" s="561"/>
      <c r="T79" s="561"/>
      <c r="U79" s="561"/>
      <c r="V79" s="561"/>
      <c r="W79" s="561"/>
      <c r="X79" s="561"/>
      <c r="Y79" s="561"/>
      <c r="Z79" s="561"/>
    </row>
    <row r="80" spans="1:26" ht="15.75" x14ac:dyDescent="0.25">
      <c r="A80" s="571"/>
      <c r="B80" s="558"/>
      <c r="D80" s="561"/>
      <c r="E80" s="561"/>
      <c r="F80" s="561"/>
      <c r="G80" s="561"/>
      <c r="H80" s="561"/>
      <c r="I80" s="561"/>
      <c r="J80" s="561"/>
      <c r="K80" s="561"/>
      <c r="L80" s="561"/>
      <c r="M80" s="561"/>
      <c r="N80" s="561"/>
      <c r="O80" s="561"/>
      <c r="P80" s="561"/>
      <c r="Q80" s="561"/>
      <c r="R80" s="561"/>
      <c r="S80" s="561"/>
      <c r="T80" s="561"/>
      <c r="U80" s="561"/>
      <c r="V80" s="561"/>
      <c r="W80" s="561"/>
      <c r="X80" s="561"/>
      <c r="Y80" s="561"/>
      <c r="Z80" s="561"/>
    </row>
    <row r="81" spans="1:26" ht="15.75" x14ac:dyDescent="0.25">
      <c r="A81" s="571"/>
      <c r="B81" s="558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</row>
    <row r="82" spans="1:26" ht="15.75" x14ac:dyDescent="0.25">
      <c r="A82" s="571"/>
      <c r="B82" s="558"/>
      <c r="D82" s="561"/>
      <c r="E82" s="561"/>
      <c r="F82" s="561"/>
      <c r="G82" s="561"/>
      <c r="H82" s="561"/>
      <c r="I82" s="561"/>
      <c r="J82" s="561"/>
      <c r="K82" s="561"/>
      <c r="L82" s="561"/>
      <c r="M82" s="561"/>
      <c r="N82" s="561"/>
      <c r="O82" s="561"/>
      <c r="P82" s="561"/>
      <c r="Q82" s="561"/>
      <c r="R82" s="561"/>
      <c r="S82" s="561"/>
      <c r="T82" s="561"/>
      <c r="U82" s="561"/>
      <c r="V82" s="561"/>
      <c r="W82" s="561"/>
      <c r="X82" s="561"/>
      <c r="Y82" s="561"/>
      <c r="Z82" s="561"/>
    </row>
    <row r="83" spans="1:26" ht="15.75" x14ac:dyDescent="0.25">
      <c r="A83" s="571"/>
      <c r="B83" s="558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</row>
    <row r="84" spans="1:26" ht="15.75" x14ac:dyDescent="0.25">
      <c r="A84" s="571"/>
      <c r="B84" s="558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</row>
    <row r="85" spans="1:26" ht="15.75" x14ac:dyDescent="0.25">
      <c r="A85" s="571"/>
      <c r="B85" s="558"/>
      <c r="D85" s="561"/>
      <c r="E85" s="561"/>
      <c r="F85" s="561"/>
      <c r="G85" s="561"/>
      <c r="H85" s="561"/>
      <c r="I85" s="561"/>
      <c r="J85" s="561"/>
      <c r="K85" s="561"/>
      <c r="L85" s="561"/>
      <c r="M85" s="561"/>
      <c r="N85" s="561"/>
      <c r="O85" s="561"/>
      <c r="P85" s="561"/>
      <c r="Q85" s="561"/>
      <c r="R85" s="561"/>
      <c r="S85" s="561"/>
      <c r="T85" s="561"/>
      <c r="U85" s="561"/>
      <c r="V85" s="561"/>
      <c r="W85" s="561"/>
      <c r="X85" s="561"/>
      <c r="Y85" s="561"/>
      <c r="Z85" s="561"/>
    </row>
    <row r="86" spans="1:26" ht="15.75" x14ac:dyDescent="0.25">
      <c r="A86" s="571"/>
      <c r="B86" s="558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</row>
    <row r="87" spans="1:26" ht="15.75" x14ac:dyDescent="0.25">
      <c r="A87" s="571"/>
      <c r="B87" s="558"/>
      <c r="D87" s="561"/>
      <c r="E87" s="561"/>
      <c r="F87" s="561"/>
      <c r="G87" s="561"/>
      <c r="H87" s="561"/>
      <c r="I87" s="561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61"/>
      <c r="W87" s="561"/>
      <c r="X87" s="561"/>
      <c r="Y87" s="561"/>
      <c r="Z87" s="561"/>
    </row>
    <row r="88" spans="1:26" ht="15.75" x14ac:dyDescent="0.25">
      <c r="A88" s="571"/>
      <c r="B88" s="558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1"/>
      <c r="Y88" s="561"/>
      <c r="Z88" s="561"/>
    </row>
    <row r="89" spans="1:26" ht="15.75" x14ac:dyDescent="0.25">
      <c r="A89" s="571"/>
      <c r="B89" s="558"/>
      <c r="D89" s="561"/>
      <c r="E89" s="561"/>
      <c r="F89" s="561"/>
      <c r="G89" s="561"/>
      <c r="H89" s="561"/>
      <c r="I89" s="561"/>
      <c r="J89" s="561"/>
      <c r="K89" s="561"/>
      <c r="L89" s="561"/>
      <c r="M89" s="561"/>
      <c r="N89" s="561"/>
      <c r="O89" s="561"/>
      <c r="P89" s="561"/>
      <c r="Q89" s="561"/>
      <c r="R89" s="561"/>
      <c r="S89" s="561"/>
      <c r="T89" s="561"/>
      <c r="U89" s="561"/>
      <c r="V89" s="561"/>
      <c r="W89" s="561"/>
      <c r="X89" s="561"/>
      <c r="Y89" s="561"/>
      <c r="Z89" s="561"/>
    </row>
    <row r="90" spans="1:26" ht="15.75" x14ac:dyDescent="0.25">
      <c r="A90" s="571"/>
      <c r="B90" s="558"/>
      <c r="D90" s="561"/>
      <c r="E90" s="561"/>
      <c r="F90" s="561"/>
      <c r="G90" s="561"/>
      <c r="H90" s="561"/>
      <c r="I90" s="561"/>
      <c r="J90" s="561"/>
      <c r="K90" s="561"/>
      <c r="L90" s="561"/>
      <c r="M90" s="561"/>
      <c r="N90" s="561"/>
      <c r="O90" s="561"/>
      <c r="P90" s="561"/>
      <c r="Q90" s="561"/>
      <c r="R90" s="561"/>
      <c r="S90" s="561"/>
      <c r="T90" s="561"/>
      <c r="U90" s="561"/>
      <c r="V90" s="561"/>
      <c r="W90" s="561"/>
      <c r="X90" s="561"/>
      <c r="Y90" s="561"/>
      <c r="Z90" s="561"/>
    </row>
    <row r="91" spans="1:26" ht="15.75" x14ac:dyDescent="0.25">
      <c r="A91" s="571"/>
      <c r="B91" s="558"/>
      <c r="D91" s="561"/>
      <c r="E91" s="561"/>
      <c r="F91" s="561"/>
      <c r="G91" s="561"/>
      <c r="H91" s="561"/>
      <c r="I91" s="561"/>
      <c r="J91" s="561"/>
      <c r="K91" s="561"/>
      <c r="L91" s="561"/>
      <c r="M91" s="561"/>
      <c r="N91" s="561"/>
      <c r="O91" s="561"/>
      <c r="P91" s="561"/>
      <c r="Q91" s="561"/>
      <c r="R91" s="561"/>
      <c r="S91" s="561"/>
      <c r="T91" s="561"/>
      <c r="U91" s="561"/>
      <c r="V91" s="561"/>
      <c r="W91" s="561"/>
      <c r="X91" s="561"/>
      <c r="Y91" s="561"/>
      <c r="Z91" s="561"/>
    </row>
    <row r="92" spans="1:26" ht="15.75" x14ac:dyDescent="0.25">
      <c r="A92" s="571"/>
      <c r="B92" s="558"/>
      <c r="D92" s="561"/>
      <c r="E92" s="561"/>
      <c r="F92" s="561"/>
      <c r="G92" s="561"/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1"/>
      <c r="W92" s="561"/>
      <c r="X92" s="561"/>
      <c r="Y92" s="561"/>
      <c r="Z92" s="561"/>
    </row>
    <row r="93" spans="1:26" ht="15.75" x14ac:dyDescent="0.25">
      <c r="A93" s="571"/>
      <c r="B93" s="558"/>
      <c r="D93" s="561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</row>
    <row r="94" spans="1:26" ht="15.75" x14ac:dyDescent="0.25">
      <c r="A94" s="572"/>
      <c r="B94" s="564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</row>
    <row r="95" spans="1:26" ht="15.75" x14ac:dyDescent="0.25">
      <c r="A95" s="572"/>
      <c r="B95" s="564"/>
      <c r="D95" s="561"/>
      <c r="E95" s="561"/>
      <c r="F95" s="561"/>
      <c r="G95" s="561"/>
      <c r="H95" s="561"/>
      <c r="I95" s="561"/>
      <c r="J95" s="561"/>
      <c r="K95" s="561"/>
      <c r="L95" s="561"/>
      <c r="M95" s="561"/>
      <c r="N95" s="561"/>
      <c r="O95" s="561"/>
      <c r="P95" s="561"/>
      <c r="Q95" s="561"/>
      <c r="R95" s="561"/>
      <c r="S95" s="561"/>
      <c r="T95" s="561"/>
      <c r="U95" s="561"/>
      <c r="V95" s="561"/>
      <c r="W95" s="561"/>
      <c r="X95" s="561"/>
      <c r="Y95" s="561"/>
      <c r="Z95" s="561"/>
    </row>
    <row r="96" spans="1:26" ht="15.75" x14ac:dyDescent="0.25">
      <c r="A96" s="572"/>
      <c r="B96" s="564"/>
      <c r="D96" s="561"/>
      <c r="E96" s="561"/>
      <c r="F96" s="561"/>
      <c r="G96" s="561"/>
      <c r="H96" s="561"/>
      <c r="I96" s="561"/>
      <c r="J96" s="561"/>
      <c r="K96" s="561"/>
      <c r="L96" s="561"/>
      <c r="M96" s="561"/>
      <c r="N96" s="561"/>
      <c r="O96" s="561"/>
      <c r="P96" s="561"/>
      <c r="Q96" s="561"/>
      <c r="R96" s="561"/>
      <c r="S96" s="561"/>
      <c r="T96" s="561"/>
      <c r="U96" s="561"/>
      <c r="V96" s="561"/>
      <c r="W96" s="561"/>
      <c r="X96" s="561"/>
      <c r="Y96" s="561"/>
      <c r="Z96" s="561"/>
    </row>
    <row r="97" spans="1:26" ht="15.75" x14ac:dyDescent="0.25">
      <c r="A97" s="572"/>
      <c r="B97" s="564"/>
      <c r="D97" s="561"/>
      <c r="E97" s="561"/>
      <c r="F97" s="561"/>
      <c r="G97" s="561"/>
      <c r="H97" s="561"/>
      <c r="I97" s="561"/>
      <c r="J97" s="561"/>
      <c r="K97" s="561"/>
      <c r="L97" s="561"/>
      <c r="M97" s="561"/>
      <c r="N97" s="561"/>
      <c r="O97" s="561"/>
      <c r="P97" s="561"/>
      <c r="Q97" s="561"/>
      <c r="R97" s="561"/>
      <c r="S97" s="561"/>
      <c r="T97" s="561"/>
      <c r="U97" s="561"/>
      <c r="V97" s="561"/>
      <c r="W97" s="561"/>
      <c r="X97" s="561"/>
      <c r="Y97" s="561"/>
      <c r="Z97" s="561"/>
    </row>
    <row r="98" spans="1:26" ht="15.75" x14ac:dyDescent="0.25">
      <c r="A98" s="572"/>
      <c r="B98" s="564"/>
      <c r="D98" s="561"/>
      <c r="E98" s="561"/>
      <c r="F98" s="561"/>
      <c r="G98" s="561"/>
      <c r="H98" s="561"/>
      <c r="I98" s="561"/>
      <c r="J98" s="561"/>
      <c r="K98" s="561"/>
      <c r="L98" s="561"/>
      <c r="M98" s="561"/>
      <c r="N98" s="561"/>
      <c r="O98" s="561"/>
      <c r="P98" s="561"/>
      <c r="Q98" s="561"/>
      <c r="R98" s="561"/>
      <c r="S98" s="561"/>
      <c r="T98" s="561"/>
      <c r="U98" s="561"/>
      <c r="V98" s="561"/>
      <c r="W98" s="561"/>
      <c r="X98" s="561"/>
      <c r="Y98" s="561"/>
      <c r="Z98" s="561"/>
    </row>
    <row r="99" spans="1:26" ht="15.75" x14ac:dyDescent="0.25">
      <c r="A99" s="572"/>
      <c r="B99" s="564"/>
      <c r="D99" s="561"/>
      <c r="E99" s="561"/>
      <c r="F99" s="561"/>
      <c r="G99" s="561"/>
      <c r="H99" s="561"/>
      <c r="I99" s="561"/>
      <c r="J99" s="561"/>
      <c r="K99" s="561"/>
      <c r="L99" s="561"/>
      <c r="M99" s="561"/>
      <c r="N99" s="561"/>
      <c r="O99" s="561"/>
      <c r="P99" s="561"/>
      <c r="Q99" s="561"/>
      <c r="R99" s="561"/>
      <c r="S99" s="561"/>
      <c r="T99" s="561"/>
      <c r="U99" s="561"/>
      <c r="V99" s="561"/>
      <c r="W99" s="561"/>
      <c r="X99" s="561"/>
      <c r="Y99" s="561"/>
      <c r="Z99" s="561"/>
    </row>
    <row r="100" spans="1:26" ht="15.75" x14ac:dyDescent="0.25">
      <c r="A100" s="572"/>
      <c r="B100" s="564"/>
      <c r="D100" s="561"/>
      <c r="E100" s="561"/>
      <c r="F100" s="561"/>
      <c r="G100" s="561"/>
      <c r="H100" s="561"/>
      <c r="I100" s="561"/>
      <c r="J100" s="561"/>
      <c r="K100" s="561"/>
      <c r="L100" s="561"/>
      <c r="M100" s="561"/>
      <c r="N100" s="561"/>
      <c r="O100" s="561"/>
      <c r="P100" s="561"/>
      <c r="Q100" s="561"/>
      <c r="R100" s="561"/>
      <c r="S100" s="561"/>
      <c r="T100" s="561"/>
      <c r="U100" s="561"/>
      <c r="V100" s="561"/>
      <c r="W100" s="561"/>
      <c r="X100" s="561"/>
      <c r="Y100" s="561"/>
      <c r="Z100" s="561"/>
    </row>
    <row r="101" spans="1:26" ht="15.75" x14ac:dyDescent="0.25">
      <c r="A101" s="572"/>
      <c r="B101" s="564"/>
      <c r="D101" s="561"/>
      <c r="E101" s="561"/>
      <c r="F101" s="561"/>
      <c r="G101" s="561"/>
      <c r="H101" s="561"/>
      <c r="I101" s="561"/>
      <c r="J101" s="561"/>
      <c r="K101" s="561"/>
      <c r="L101" s="561"/>
      <c r="M101" s="561"/>
      <c r="N101" s="561"/>
      <c r="O101" s="561"/>
      <c r="P101" s="561"/>
      <c r="Q101" s="561"/>
      <c r="R101" s="561"/>
      <c r="S101" s="561"/>
      <c r="T101" s="561"/>
      <c r="U101" s="561"/>
      <c r="V101" s="561"/>
      <c r="W101" s="561"/>
      <c r="X101" s="561"/>
      <c r="Y101" s="561"/>
      <c r="Z101" s="561"/>
    </row>
    <row r="102" spans="1:26" ht="15.75" x14ac:dyDescent="0.25">
      <c r="A102" s="572"/>
      <c r="B102" s="564"/>
      <c r="D102" s="561"/>
      <c r="E102" s="561"/>
      <c r="F102" s="561"/>
      <c r="G102" s="561"/>
      <c r="H102" s="561"/>
      <c r="I102" s="561"/>
      <c r="J102" s="561"/>
      <c r="K102" s="561"/>
      <c r="L102" s="561"/>
      <c r="M102" s="561"/>
      <c r="N102" s="561"/>
      <c r="O102" s="561"/>
      <c r="P102" s="561"/>
      <c r="Q102" s="561"/>
      <c r="R102" s="561"/>
      <c r="S102" s="561"/>
      <c r="T102" s="561"/>
      <c r="U102" s="561"/>
      <c r="V102" s="561"/>
      <c r="W102" s="561"/>
      <c r="X102" s="561"/>
      <c r="Y102" s="561"/>
      <c r="Z102" s="561"/>
    </row>
    <row r="103" spans="1:26" ht="15.75" x14ac:dyDescent="0.25">
      <c r="A103" s="572"/>
      <c r="B103" s="564"/>
      <c r="D103" s="561"/>
      <c r="E103" s="561"/>
      <c r="F103" s="561"/>
      <c r="G103" s="561"/>
      <c r="H103" s="561"/>
      <c r="I103" s="561"/>
      <c r="J103" s="561"/>
      <c r="K103" s="561"/>
      <c r="L103" s="561"/>
      <c r="M103" s="561"/>
      <c r="N103" s="561"/>
      <c r="O103" s="561"/>
      <c r="P103" s="561"/>
      <c r="Q103" s="561"/>
      <c r="R103" s="561"/>
      <c r="S103" s="561"/>
      <c r="T103" s="561"/>
      <c r="U103" s="561"/>
      <c r="V103" s="561"/>
      <c r="W103" s="561"/>
      <c r="X103" s="561"/>
      <c r="Y103" s="561"/>
      <c r="Z103" s="561"/>
    </row>
    <row r="104" spans="1:26" ht="15.75" x14ac:dyDescent="0.25">
      <c r="A104" s="572"/>
      <c r="B104" s="564"/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1"/>
      <c r="Y104" s="561"/>
      <c r="Z104" s="561"/>
    </row>
    <row r="105" spans="1:26" ht="15.75" x14ac:dyDescent="0.25">
      <c r="A105" s="572"/>
      <c r="B105" s="564"/>
      <c r="D105" s="561"/>
      <c r="E105" s="561"/>
      <c r="F105" s="561"/>
      <c r="G105" s="561"/>
      <c r="H105" s="561"/>
      <c r="I105" s="561"/>
      <c r="J105" s="561"/>
      <c r="K105" s="561"/>
      <c r="L105" s="561"/>
      <c r="M105" s="561"/>
      <c r="N105" s="561"/>
      <c r="O105" s="561"/>
      <c r="P105" s="561"/>
      <c r="Q105" s="561"/>
      <c r="R105" s="561"/>
      <c r="S105" s="561"/>
      <c r="T105" s="561"/>
      <c r="U105" s="561"/>
      <c r="V105" s="561"/>
      <c r="W105" s="561"/>
      <c r="X105" s="561"/>
      <c r="Y105" s="561"/>
      <c r="Z105" s="561"/>
    </row>
    <row r="106" spans="1:26" ht="15.75" x14ac:dyDescent="0.25">
      <c r="A106" s="572"/>
      <c r="B106" s="564"/>
      <c r="D106" s="561"/>
      <c r="E106" s="561"/>
      <c r="F106" s="561"/>
      <c r="G106" s="561"/>
      <c r="H106" s="561"/>
      <c r="I106" s="561"/>
      <c r="J106" s="561"/>
      <c r="K106" s="561"/>
      <c r="L106" s="561"/>
      <c r="M106" s="561"/>
      <c r="N106" s="561"/>
      <c r="O106" s="561"/>
      <c r="P106" s="561"/>
      <c r="Q106" s="561"/>
      <c r="R106" s="561"/>
      <c r="S106" s="561"/>
      <c r="T106" s="561"/>
      <c r="U106" s="561"/>
      <c r="V106" s="561"/>
      <c r="W106" s="561"/>
      <c r="X106" s="561"/>
      <c r="Y106" s="561"/>
      <c r="Z106" s="561"/>
    </row>
    <row r="107" spans="1:26" ht="15.75" x14ac:dyDescent="0.25">
      <c r="A107" s="572"/>
      <c r="B107" s="564"/>
      <c r="D107" s="561"/>
      <c r="E107" s="561"/>
      <c r="F107" s="561"/>
      <c r="G107" s="561"/>
      <c r="H107" s="561"/>
      <c r="I107" s="561"/>
      <c r="J107" s="561"/>
      <c r="K107" s="561"/>
      <c r="L107" s="561"/>
      <c r="M107" s="561"/>
      <c r="N107" s="561"/>
      <c r="O107" s="561"/>
      <c r="P107" s="561"/>
      <c r="Q107" s="561"/>
      <c r="R107" s="561"/>
      <c r="S107" s="561"/>
      <c r="T107" s="561"/>
      <c r="U107" s="561"/>
      <c r="V107" s="561"/>
      <c r="W107" s="561"/>
      <c r="X107" s="561"/>
      <c r="Y107" s="561"/>
      <c r="Z107" s="561"/>
    </row>
    <row r="108" spans="1:26" ht="15.75" x14ac:dyDescent="0.25">
      <c r="A108" s="572"/>
      <c r="B108" s="564"/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61"/>
      <c r="X108" s="561"/>
      <c r="Y108" s="561"/>
      <c r="Z108" s="561"/>
    </row>
    <row r="109" spans="1:26" ht="15.75" x14ac:dyDescent="0.25">
      <c r="A109" s="572"/>
      <c r="B109" s="564"/>
      <c r="D109" s="561"/>
      <c r="E109" s="561"/>
      <c r="F109" s="561"/>
      <c r="G109" s="561"/>
      <c r="H109" s="561"/>
      <c r="I109" s="561"/>
      <c r="J109" s="561"/>
      <c r="K109" s="561"/>
      <c r="L109" s="561"/>
      <c r="M109" s="561"/>
      <c r="N109" s="561"/>
      <c r="O109" s="561"/>
      <c r="P109" s="561"/>
      <c r="Q109" s="561"/>
      <c r="R109" s="561"/>
      <c r="S109" s="561"/>
      <c r="T109" s="561"/>
      <c r="U109" s="561"/>
      <c r="V109" s="561"/>
      <c r="W109" s="561"/>
      <c r="X109" s="561"/>
      <c r="Y109" s="561"/>
      <c r="Z109" s="561"/>
    </row>
    <row r="110" spans="1:26" ht="15.75" x14ac:dyDescent="0.25">
      <c r="A110" s="572"/>
      <c r="B110" s="564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</row>
    <row r="111" spans="1:26" ht="15.75" x14ac:dyDescent="0.25">
      <c r="A111" s="572"/>
      <c r="B111" s="564"/>
      <c r="D111" s="561"/>
      <c r="E111" s="561"/>
      <c r="F111" s="561"/>
      <c r="G111" s="561"/>
      <c r="H111" s="561"/>
      <c r="I111" s="561"/>
      <c r="J111" s="561"/>
      <c r="K111" s="561"/>
      <c r="L111" s="561"/>
      <c r="M111" s="561"/>
      <c r="N111" s="561"/>
      <c r="O111" s="561"/>
      <c r="P111" s="561"/>
      <c r="Q111" s="561"/>
      <c r="R111" s="561"/>
      <c r="S111" s="561"/>
      <c r="T111" s="561"/>
      <c r="U111" s="561"/>
      <c r="V111" s="561"/>
      <c r="W111" s="561"/>
      <c r="X111" s="561"/>
      <c r="Y111" s="561"/>
      <c r="Z111" s="561"/>
    </row>
    <row r="112" spans="1:26" ht="15.75" x14ac:dyDescent="0.25">
      <c r="A112" s="572"/>
      <c r="B112" s="564"/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1"/>
      <c r="Y112" s="561"/>
      <c r="Z112" s="561"/>
    </row>
    <row r="113" spans="1:26" ht="15.75" x14ac:dyDescent="0.25">
      <c r="A113" s="572"/>
      <c r="B113" s="564"/>
      <c r="D113" s="561"/>
      <c r="E113" s="561"/>
      <c r="F113" s="561"/>
      <c r="G113" s="561"/>
      <c r="H113" s="561"/>
      <c r="I113" s="561"/>
      <c r="J113" s="561"/>
      <c r="K113" s="561"/>
      <c r="L113" s="561"/>
      <c r="M113" s="561"/>
      <c r="N113" s="561"/>
      <c r="O113" s="561"/>
      <c r="P113" s="561"/>
      <c r="Q113" s="561"/>
      <c r="R113" s="561"/>
      <c r="S113" s="561"/>
      <c r="T113" s="561"/>
      <c r="U113" s="561"/>
      <c r="V113" s="561"/>
      <c r="W113" s="561"/>
      <c r="X113" s="561"/>
      <c r="Y113" s="561"/>
      <c r="Z113" s="561"/>
    </row>
    <row r="114" spans="1:26" ht="15.75" x14ac:dyDescent="0.25">
      <c r="A114" s="572"/>
      <c r="B114" s="564"/>
      <c r="D114" s="561"/>
      <c r="E114" s="561"/>
      <c r="F114" s="561"/>
      <c r="G114" s="561"/>
      <c r="H114" s="561"/>
      <c r="I114" s="561"/>
      <c r="J114" s="561"/>
      <c r="K114" s="561"/>
      <c r="L114" s="561"/>
      <c r="M114" s="561"/>
      <c r="N114" s="561"/>
      <c r="O114" s="561"/>
      <c r="P114" s="561"/>
      <c r="Q114" s="561"/>
      <c r="R114" s="561"/>
      <c r="S114" s="561"/>
      <c r="T114" s="561"/>
      <c r="U114" s="561"/>
      <c r="V114" s="561"/>
      <c r="W114" s="561"/>
      <c r="X114" s="561"/>
      <c r="Y114" s="561"/>
      <c r="Z114" s="561"/>
    </row>
    <row r="115" spans="1:26" ht="15.75" x14ac:dyDescent="0.25">
      <c r="A115" s="572"/>
      <c r="B115" s="564"/>
      <c r="D115" s="561"/>
      <c r="E115" s="561"/>
      <c r="F115" s="561"/>
      <c r="G115" s="561"/>
      <c r="H115" s="561"/>
      <c r="I115" s="561"/>
      <c r="J115" s="561"/>
      <c r="K115" s="561"/>
      <c r="L115" s="561"/>
      <c r="M115" s="561"/>
      <c r="N115" s="561"/>
      <c r="O115" s="561"/>
      <c r="P115" s="561"/>
      <c r="Q115" s="561"/>
      <c r="R115" s="561"/>
      <c r="S115" s="561"/>
      <c r="T115" s="561"/>
      <c r="U115" s="561"/>
      <c r="V115" s="561"/>
      <c r="W115" s="561"/>
      <c r="X115" s="561"/>
      <c r="Y115" s="561"/>
      <c r="Z115" s="561"/>
    </row>
    <row r="116" spans="1:26" ht="15.75" x14ac:dyDescent="0.25">
      <c r="A116" s="572"/>
      <c r="B116" s="564"/>
      <c r="D116" s="561"/>
      <c r="E116" s="561"/>
      <c r="F116" s="561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  <c r="Q116" s="561"/>
      <c r="R116" s="561"/>
      <c r="S116" s="561"/>
      <c r="T116" s="561"/>
      <c r="U116" s="561"/>
      <c r="V116" s="561"/>
      <c r="W116" s="561"/>
      <c r="X116" s="561"/>
      <c r="Y116" s="561"/>
      <c r="Z116" s="561"/>
    </row>
    <row r="117" spans="1:26" ht="15.75" x14ac:dyDescent="0.25">
      <c r="A117" s="572"/>
      <c r="B117" s="564"/>
      <c r="D117" s="561"/>
      <c r="E117" s="561"/>
      <c r="F117" s="561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61"/>
      <c r="W117" s="561"/>
      <c r="X117" s="561"/>
      <c r="Y117" s="561"/>
      <c r="Z117" s="561"/>
    </row>
    <row r="118" spans="1:26" ht="15.75" x14ac:dyDescent="0.25">
      <c r="A118" s="572"/>
      <c r="B118" s="564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1"/>
      <c r="Z118" s="561"/>
    </row>
    <row r="119" spans="1:26" ht="15.75" x14ac:dyDescent="0.25">
      <c r="A119" s="572"/>
      <c r="B119" s="564"/>
      <c r="D119" s="561"/>
      <c r="E119" s="561"/>
      <c r="F119" s="561"/>
      <c r="G119" s="561"/>
      <c r="H119" s="561"/>
      <c r="I119" s="561"/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</row>
    <row r="120" spans="1:26" ht="15.75" x14ac:dyDescent="0.25">
      <c r="A120" s="572"/>
      <c r="B120" s="564"/>
      <c r="D120" s="561"/>
      <c r="E120" s="561"/>
      <c r="F120" s="561"/>
      <c r="G120" s="561"/>
      <c r="H120" s="561"/>
      <c r="I120" s="561"/>
      <c r="J120" s="561"/>
      <c r="K120" s="561"/>
      <c r="L120" s="561"/>
      <c r="M120" s="561"/>
      <c r="N120" s="561"/>
      <c r="O120" s="561"/>
      <c r="P120" s="561"/>
      <c r="Q120" s="561"/>
      <c r="R120" s="561"/>
      <c r="S120" s="561"/>
      <c r="T120" s="561"/>
      <c r="U120" s="561"/>
      <c r="V120" s="561"/>
      <c r="W120" s="561"/>
      <c r="X120" s="561"/>
      <c r="Y120" s="561"/>
      <c r="Z120" s="561"/>
    </row>
    <row r="121" spans="1:26" ht="15.75" x14ac:dyDescent="0.25">
      <c r="A121" s="572"/>
      <c r="B121" s="564"/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</row>
    <row r="122" spans="1:26" ht="15.75" x14ac:dyDescent="0.25">
      <c r="A122" s="572"/>
      <c r="B122" s="564"/>
    </row>
    <row r="123" spans="1:26" ht="15.75" x14ac:dyDescent="0.25">
      <c r="A123" s="572"/>
      <c r="B123" s="564"/>
    </row>
    <row r="124" spans="1:26" ht="15.75" x14ac:dyDescent="0.25">
      <c r="A124" s="572"/>
      <c r="B124" s="564"/>
    </row>
    <row r="125" spans="1:26" ht="15.75" x14ac:dyDescent="0.25">
      <c r="A125" s="572"/>
      <c r="B125" s="564"/>
    </row>
    <row r="126" spans="1:26" ht="15.75" x14ac:dyDescent="0.25">
      <c r="A126" s="572"/>
      <c r="B126" s="564"/>
    </row>
    <row r="127" spans="1:26" ht="15.75" x14ac:dyDescent="0.25">
      <c r="A127" s="572"/>
      <c r="B127" s="564"/>
    </row>
    <row r="128" spans="1:26" ht="15.75" x14ac:dyDescent="0.25">
      <c r="A128" s="572"/>
      <c r="B128" s="564"/>
    </row>
    <row r="129" spans="1:2" ht="15.75" x14ac:dyDescent="0.25">
      <c r="A129" s="572"/>
      <c r="B129" s="564"/>
    </row>
    <row r="130" spans="1:2" ht="15.75" x14ac:dyDescent="0.25">
      <c r="A130" s="572"/>
      <c r="B130" s="564"/>
    </row>
    <row r="131" spans="1:2" ht="15.75" x14ac:dyDescent="0.25">
      <c r="A131" s="572"/>
      <c r="B131" s="564"/>
    </row>
    <row r="132" spans="1:2" ht="15.75" x14ac:dyDescent="0.25">
      <c r="A132" s="572"/>
      <c r="B132" s="564"/>
    </row>
    <row r="133" spans="1:2" ht="15.75" x14ac:dyDescent="0.25">
      <c r="A133" s="572"/>
      <c r="B133" s="564"/>
    </row>
    <row r="134" spans="1:2" ht="15.75" x14ac:dyDescent="0.25">
      <c r="A134" s="572"/>
      <c r="B134" s="564"/>
    </row>
    <row r="135" spans="1:2" ht="15.75" x14ac:dyDescent="0.25">
      <c r="A135" s="572"/>
      <c r="B135" s="564"/>
    </row>
    <row r="136" spans="1:2" ht="15.75" x14ac:dyDescent="0.25">
      <c r="A136" s="572"/>
      <c r="B136" s="564"/>
    </row>
    <row r="137" spans="1:2" ht="15.75" x14ac:dyDescent="0.25">
      <c r="A137" s="572"/>
      <c r="B137" s="564"/>
    </row>
    <row r="138" spans="1:2" ht="15.75" x14ac:dyDescent="0.25">
      <c r="A138" s="572"/>
      <c r="B138" s="564"/>
    </row>
    <row r="139" spans="1:2" ht="15.75" x14ac:dyDescent="0.25">
      <c r="A139" s="572"/>
      <c r="B139" s="564"/>
    </row>
    <row r="140" spans="1:2" ht="15.75" x14ac:dyDescent="0.25">
      <c r="A140" s="572"/>
      <c r="B140" s="564"/>
    </row>
    <row r="141" spans="1:2" ht="15.75" x14ac:dyDescent="0.25">
      <c r="A141" s="572"/>
      <c r="B141" s="564"/>
    </row>
    <row r="142" spans="1:2" ht="15.75" x14ac:dyDescent="0.25">
      <c r="A142" s="572"/>
      <c r="B142" s="564"/>
    </row>
    <row r="143" spans="1:2" ht="15.75" x14ac:dyDescent="0.25">
      <c r="A143" s="572"/>
      <c r="B143" s="564"/>
    </row>
    <row r="144" spans="1:2" ht="15.75" x14ac:dyDescent="0.25">
      <c r="A144" s="572"/>
      <c r="B144" s="564"/>
    </row>
    <row r="145" spans="1:2" ht="15.75" x14ac:dyDescent="0.25">
      <c r="A145" s="572"/>
      <c r="B145" s="564"/>
    </row>
    <row r="146" spans="1:2" ht="15.75" x14ac:dyDescent="0.25">
      <c r="A146" s="572"/>
      <c r="B146" s="564"/>
    </row>
    <row r="147" spans="1:2" ht="15.75" x14ac:dyDescent="0.25">
      <c r="A147" s="572"/>
      <c r="B147" s="564"/>
    </row>
    <row r="148" spans="1:2" ht="15.75" x14ac:dyDescent="0.25">
      <c r="A148" s="572"/>
      <c r="B148" s="564"/>
    </row>
    <row r="149" spans="1:2" ht="15.75" x14ac:dyDescent="0.25">
      <c r="A149" s="572"/>
      <c r="B149" s="564"/>
    </row>
    <row r="150" spans="1:2" ht="15.75" x14ac:dyDescent="0.25">
      <c r="A150" s="572"/>
      <c r="B150" s="564"/>
    </row>
    <row r="151" spans="1:2" ht="15.75" x14ac:dyDescent="0.25">
      <c r="A151" s="572"/>
      <c r="B151" s="564"/>
    </row>
    <row r="152" spans="1:2" ht="15.75" x14ac:dyDescent="0.25">
      <c r="A152" s="572"/>
      <c r="B152" s="564"/>
    </row>
    <row r="153" spans="1:2" ht="15.75" x14ac:dyDescent="0.25">
      <c r="A153" s="572"/>
      <c r="B153" s="564"/>
    </row>
  </sheetData>
  <mergeCells count="23">
    <mergeCell ref="A1:Y1"/>
    <mergeCell ref="A2:Y2"/>
    <mergeCell ref="A4:A6"/>
    <mergeCell ref="C4:C6"/>
    <mergeCell ref="D4:H4"/>
    <mergeCell ref="I4:M4"/>
    <mergeCell ref="N4:S4"/>
    <mergeCell ref="T4:Y4"/>
    <mergeCell ref="D5:F5"/>
    <mergeCell ref="G5:G6"/>
    <mergeCell ref="W5:Y5"/>
    <mergeCell ref="H5:H6"/>
    <mergeCell ref="I5:K5"/>
    <mergeCell ref="L5:M5"/>
    <mergeCell ref="N5:P5"/>
    <mergeCell ref="Q5:S5"/>
    <mergeCell ref="D42:V42"/>
    <mergeCell ref="B8:B24"/>
    <mergeCell ref="B4:B6"/>
    <mergeCell ref="B25:B30"/>
    <mergeCell ref="B31:B36"/>
    <mergeCell ref="B37:B39"/>
    <mergeCell ref="T5:V5"/>
  </mergeCells>
  <pageMargins left="0.19685039370078741" right="0.19685039370078741" top="0.71" bottom="0.77" header="0.31496062992125984" footer="0.27"/>
  <pageSetup paperSize="9" scale="67" fitToHeight="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H17" sqref="H17"/>
    </sheetView>
  </sheetViews>
  <sheetFormatPr defaultRowHeight="15.75" x14ac:dyDescent="0.25"/>
  <cols>
    <col min="1" max="1" width="3.875" customWidth="1"/>
    <col min="2" max="2" width="27" customWidth="1"/>
  </cols>
  <sheetData>
    <row r="1" spans="1:10" x14ac:dyDescent="0.25">
      <c r="E1" s="799"/>
      <c r="F1" s="800"/>
      <c r="G1" s="737"/>
      <c r="H1" s="799" t="s">
        <v>1007</v>
      </c>
    </row>
    <row r="2" spans="1:10" x14ac:dyDescent="0.25">
      <c r="E2" s="816" t="s">
        <v>857</v>
      </c>
      <c r="F2" s="843"/>
      <c r="G2" s="843"/>
      <c r="H2" s="843"/>
    </row>
    <row r="3" spans="1:10" x14ac:dyDescent="0.25">
      <c r="E3" s="816" t="s">
        <v>858</v>
      </c>
      <c r="F3" s="843"/>
      <c r="G3" s="843"/>
      <c r="H3" s="843"/>
    </row>
    <row r="4" spans="1:10" x14ac:dyDescent="0.25">
      <c r="E4" s="719"/>
      <c r="F4" s="719"/>
      <c r="G4" s="737"/>
      <c r="H4" s="799" t="s">
        <v>1009</v>
      </c>
    </row>
    <row r="6" spans="1:10" x14ac:dyDescent="0.25">
      <c r="E6" s="715"/>
      <c r="F6" s="718"/>
      <c r="G6" s="737"/>
      <c r="H6" s="715" t="s">
        <v>1011</v>
      </c>
    </row>
    <row r="7" spans="1:10" x14ac:dyDescent="0.25">
      <c r="E7" s="816" t="s">
        <v>857</v>
      </c>
      <c r="F7" s="843"/>
      <c r="G7" s="843"/>
      <c r="H7" s="843"/>
    </row>
    <row r="8" spans="1:10" x14ac:dyDescent="0.25">
      <c r="E8" s="816" t="s">
        <v>858</v>
      </c>
      <c r="F8" s="843"/>
      <c r="G8" s="843"/>
      <c r="H8" s="843"/>
    </row>
    <row r="9" spans="1:10" x14ac:dyDescent="0.25">
      <c r="E9" s="719"/>
      <c r="F9" s="719"/>
      <c r="G9" s="737"/>
      <c r="H9" s="715" t="s">
        <v>1008</v>
      </c>
    </row>
    <row r="10" spans="1:10" x14ac:dyDescent="0.25">
      <c r="E10" s="719"/>
      <c r="F10" s="719"/>
      <c r="G10" s="737"/>
      <c r="H10" s="715"/>
    </row>
    <row r="11" spans="1:10" x14ac:dyDescent="0.25">
      <c r="A11" s="1039" t="s">
        <v>903</v>
      </c>
      <c r="B11" s="1040"/>
      <c r="C11" s="1040"/>
      <c r="D11" s="1040"/>
      <c r="E11" s="1040"/>
      <c r="F11" s="1040"/>
      <c r="G11" s="1040"/>
      <c r="H11" s="1040"/>
      <c r="I11" s="721"/>
      <c r="J11" s="721"/>
    </row>
    <row r="12" spans="1:10" ht="32.25" customHeight="1" x14ac:dyDescent="0.25">
      <c r="A12" s="1039" t="s">
        <v>904</v>
      </c>
      <c r="B12" s="1041"/>
      <c r="C12" s="1041"/>
      <c r="D12" s="1041"/>
      <c r="E12" s="1041"/>
      <c r="F12" s="1041"/>
      <c r="G12" s="1041"/>
      <c r="H12" s="1041"/>
      <c r="I12" s="722"/>
      <c r="J12" s="722"/>
    </row>
    <row r="13" spans="1:10" x14ac:dyDescent="0.25">
      <c r="A13" s="741"/>
      <c r="B13" s="1035" t="s">
        <v>997</v>
      </c>
      <c r="C13" s="1036"/>
      <c r="D13" s="1036"/>
      <c r="E13" s="1036"/>
      <c r="F13" s="1036"/>
      <c r="G13" s="1036"/>
      <c r="H13" s="1036"/>
      <c r="I13" s="723"/>
      <c r="J13" s="723"/>
    </row>
    <row r="14" spans="1:10" x14ac:dyDescent="0.25">
      <c r="A14" s="1037" t="s">
        <v>935</v>
      </c>
      <c r="B14" s="1037"/>
      <c r="C14" s="1037"/>
      <c r="D14" s="1037"/>
      <c r="E14" s="1037"/>
      <c r="F14" s="1037"/>
      <c r="G14" s="1037"/>
      <c r="H14" s="1037"/>
    </row>
    <row r="15" spans="1:10" ht="6.75" customHeight="1" x14ac:dyDescent="0.25">
      <c r="A15" s="740"/>
      <c r="B15" s="740"/>
      <c r="C15" s="740"/>
      <c r="D15" s="740"/>
      <c r="E15" s="740"/>
      <c r="F15" s="740"/>
      <c r="G15" s="740"/>
      <c r="H15" s="740"/>
    </row>
    <row r="16" spans="1:10" x14ac:dyDescent="0.25">
      <c r="A16" s="1038" t="s">
        <v>500</v>
      </c>
      <c r="B16" s="1038" t="s">
        <v>240</v>
      </c>
      <c r="C16" s="1038" t="s">
        <v>905</v>
      </c>
      <c r="D16" s="1038" t="s">
        <v>958</v>
      </c>
      <c r="E16" s="1038" t="s">
        <v>906</v>
      </c>
      <c r="F16" s="1038"/>
      <c r="G16" s="1038"/>
      <c r="H16" s="1038"/>
    </row>
    <row r="17" spans="1:8" ht="36" x14ac:dyDescent="0.25">
      <c r="A17" s="1038"/>
      <c r="B17" s="1038"/>
      <c r="C17" s="1038"/>
      <c r="D17" s="1038"/>
      <c r="E17" s="785" t="s">
        <v>907</v>
      </c>
      <c r="F17" s="786">
        <v>2017</v>
      </c>
      <c r="G17" s="786">
        <v>2018</v>
      </c>
      <c r="H17" s="786">
        <v>2019</v>
      </c>
    </row>
    <row r="18" spans="1:8" x14ac:dyDescent="0.25">
      <c r="A18" s="787">
        <v>1</v>
      </c>
      <c r="B18" s="787">
        <v>2</v>
      </c>
      <c r="C18" s="787">
        <v>3</v>
      </c>
      <c r="D18" s="787">
        <v>4</v>
      </c>
      <c r="E18" s="787">
        <v>5</v>
      </c>
      <c r="F18" s="788">
        <v>6</v>
      </c>
      <c r="G18" s="788">
        <v>7</v>
      </c>
      <c r="H18" s="788">
        <v>8</v>
      </c>
    </row>
    <row r="19" spans="1:8" x14ac:dyDescent="0.25">
      <c r="A19" s="1034" t="s">
        <v>999</v>
      </c>
      <c r="B19" s="1034"/>
      <c r="C19" s="1034"/>
      <c r="D19" s="1034"/>
      <c r="E19" s="1034"/>
      <c r="F19" s="1034"/>
      <c r="G19" s="1034"/>
      <c r="H19" s="1034"/>
    </row>
    <row r="20" spans="1:8" ht="24" x14ac:dyDescent="0.25">
      <c r="A20" s="786" t="s">
        <v>501</v>
      </c>
      <c r="B20" s="789" t="s">
        <v>908</v>
      </c>
      <c r="C20" s="786" t="s">
        <v>909</v>
      </c>
      <c r="D20" s="790">
        <v>32.700000000000003</v>
      </c>
      <c r="E20" s="790">
        <v>32.700000000000003</v>
      </c>
      <c r="F20" s="790">
        <v>32.700000000000003</v>
      </c>
      <c r="G20" s="790">
        <f>+F20</f>
        <v>32.700000000000003</v>
      </c>
      <c r="H20" s="791">
        <v>0</v>
      </c>
    </row>
    <row r="21" spans="1:8" x14ac:dyDescent="0.25">
      <c r="A21" s="786" t="s">
        <v>504</v>
      </c>
      <c r="B21" s="789" t="s">
        <v>910</v>
      </c>
      <c r="C21" s="786" t="s">
        <v>911</v>
      </c>
      <c r="D21" s="791">
        <v>0</v>
      </c>
      <c r="E21" s="791">
        <v>0</v>
      </c>
      <c r="F21" s="791">
        <v>0</v>
      </c>
      <c r="G21" s="791">
        <v>0</v>
      </c>
      <c r="H21" s="791">
        <v>0</v>
      </c>
    </row>
    <row r="22" spans="1:8" x14ac:dyDescent="0.25">
      <c r="A22" s="786" t="s">
        <v>566</v>
      </c>
      <c r="B22" s="789" t="s">
        <v>912</v>
      </c>
      <c r="C22" s="786" t="s">
        <v>913</v>
      </c>
      <c r="D22" s="790">
        <f>D21/D20</f>
        <v>0</v>
      </c>
      <c r="E22" s="790">
        <f t="shared" ref="E22:G22" si="0">E21/E20</f>
        <v>0</v>
      </c>
      <c r="F22" s="790">
        <f t="shared" si="0"/>
        <v>0</v>
      </c>
      <c r="G22" s="790">
        <f t="shared" si="0"/>
        <v>0</v>
      </c>
      <c r="H22" s="791">
        <v>0</v>
      </c>
    </row>
    <row r="23" spans="1:8" x14ac:dyDescent="0.25">
      <c r="A23" s="786" t="s">
        <v>568</v>
      </c>
      <c r="B23" s="789" t="s">
        <v>1000</v>
      </c>
      <c r="C23" s="786" t="s">
        <v>619</v>
      </c>
      <c r="D23" s="790">
        <v>76.599999999999994</v>
      </c>
      <c r="E23" s="790">
        <v>76.2</v>
      </c>
      <c r="F23" s="790">
        <v>76.400000000000006</v>
      </c>
      <c r="G23" s="790">
        <f>+F23</f>
        <v>76.400000000000006</v>
      </c>
      <c r="H23" s="791">
        <v>0</v>
      </c>
    </row>
    <row r="24" spans="1:8" x14ac:dyDescent="0.25">
      <c r="A24" s="786" t="s">
        <v>914</v>
      </c>
      <c r="B24" s="792" t="s">
        <v>1001</v>
      </c>
      <c r="C24" s="786" t="s">
        <v>915</v>
      </c>
      <c r="D24" s="790">
        <v>533.56038000000001</v>
      </c>
      <c r="E24" s="793">
        <v>1813.0910000000001</v>
      </c>
      <c r="F24" s="790">
        <f>+E24</f>
        <v>1813.0910000000001</v>
      </c>
      <c r="G24" s="790">
        <f>+F24</f>
        <v>1813.0910000000001</v>
      </c>
      <c r="H24" s="791">
        <v>0</v>
      </c>
    </row>
    <row r="25" spans="1:8" x14ac:dyDescent="0.25">
      <c r="A25" s="1034" t="s">
        <v>1002</v>
      </c>
      <c r="B25" s="1034"/>
      <c r="C25" s="1034"/>
      <c r="D25" s="1034"/>
      <c r="E25" s="1034"/>
      <c r="F25" s="1034"/>
      <c r="G25" s="1034"/>
      <c r="H25" s="1034"/>
    </row>
    <row r="26" spans="1:8" x14ac:dyDescent="0.25">
      <c r="A26" s="786" t="s">
        <v>501</v>
      </c>
      <c r="B26" s="789" t="s">
        <v>916</v>
      </c>
      <c r="C26" s="786" t="s">
        <v>917</v>
      </c>
      <c r="D26" s="790">
        <v>19.399999999999999</v>
      </c>
      <c r="E26" s="790">
        <v>19.399999999999999</v>
      </c>
      <c r="F26" s="790">
        <v>19.399999999999999</v>
      </c>
      <c r="G26" s="790">
        <v>19.399999999999999</v>
      </c>
      <c r="H26" s="795">
        <f t="shared" ref="H26" si="1">+H21</f>
        <v>0</v>
      </c>
    </row>
    <row r="27" spans="1:8" x14ac:dyDescent="0.25">
      <c r="A27" s="786" t="s">
        <v>504</v>
      </c>
      <c r="B27" s="789" t="s">
        <v>918</v>
      </c>
      <c r="C27" s="786" t="s">
        <v>917</v>
      </c>
      <c r="D27" s="790">
        <f>D24/365</f>
        <v>1.4618092602739727</v>
      </c>
      <c r="E27" s="790">
        <f>E24/366</f>
        <v>4.9538005464480879</v>
      </c>
      <c r="F27" s="790">
        <f t="shared" ref="F27:G27" si="2">F24/365</f>
        <v>4.9673726027397267</v>
      </c>
      <c r="G27" s="790">
        <f t="shared" si="2"/>
        <v>4.9673726027397267</v>
      </c>
      <c r="H27" s="795">
        <f t="shared" ref="H27" si="3">+H22</f>
        <v>0</v>
      </c>
    </row>
    <row r="28" spans="1:8" x14ac:dyDescent="0.25">
      <c r="A28" s="786" t="s">
        <v>566</v>
      </c>
      <c r="B28" s="789" t="s">
        <v>919</v>
      </c>
      <c r="C28" s="786" t="s">
        <v>619</v>
      </c>
      <c r="D28" s="794">
        <f>D27/D26</f>
        <v>7.535099279762747E-2</v>
      </c>
      <c r="E28" s="794">
        <f t="shared" ref="E28:G28" si="4">E27/E26</f>
        <v>0.25535054363134474</v>
      </c>
      <c r="F28" s="794">
        <f t="shared" si="4"/>
        <v>0.25605013416184158</v>
      </c>
      <c r="G28" s="794">
        <f t="shared" si="4"/>
        <v>0.25605013416184158</v>
      </c>
      <c r="H28" s="795">
        <f t="shared" ref="H28" si="5">+H23</f>
        <v>0</v>
      </c>
    </row>
    <row r="29" spans="1:8" x14ac:dyDescent="0.25">
      <c r="A29" s="786" t="s">
        <v>568</v>
      </c>
      <c r="B29" s="789" t="s">
        <v>1003</v>
      </c>
      <c r="C29" s="786" t="s">
        <v>915</v>
      </c>
      <c r="D29" s="795">
        <f>+D24</f>
        <v>533.56038000000001</v>
      </c>
      <c r="E29" s="795">
        <f t="shared" ref="E29:H30" si="6">+E24</f>
        <v>1813.0910000000001</v>
      </c>
      <c r="F29" s="795">
        <f t="shared" si="6"/>
        <v>1813.0910000000001</v>
      </c>
      <c r="G29" s="795">
        <f t="shared" si="6"/>
        <v>1813.0910000000001</v>
      </c>
      <c r="H29" s="795">
        <f t="shared" si="6"/>
        <v>0</v>
      </c>
    </row>
    <row r="30" spans="1:8" x14ac:dyDescent="0.25">
      <c r="A30" s="786" t="s">
        <v>509</v>
      </c>
      <c r="B30" s="789" t="s">
        <v>920</v>
      </c>
      <c r="C30" s="786" t="s">
        <v>915</v>
      </c>
      <c r="D30" s="795">
        <v>380.485231</v>
      </c>
      <c r="E30" s="795">
        <f>+'[3]1 С'!T14</f>
        <v>816.16927322400011</v>
      </c>
      <c r="F30" s="795">
        <f>+E30</f>
        <v>816.16927322400011</v>
      </c>
      <c r="G30" s="795">
        <f>+F30</f>
        <v>816.16927322400011</v>
      </c>
      <c r="H30" s="795">
        <f t="shared" si="6"/>
        <v>0</v>
      </c>
    </row>
    <row r="31" spans="1:8" x14ac:dyDescent="0.25">
      <c r="A31" s="1034" t="s">
        <v>921</v>
      </c>
      <c r="B31" s="1034"/>
      <c r="C31" s="1034"/>
      <c r="D31" s="1034"/>
      <c r="E31" s="1034"/>
      <c r="F31" s="1034"/>
      <c r="G31" s="1034"/>
      <c r="H31" s="1034"/>
    </row>
    <row r="32" spans="1:8" ht="36" x14ac:dyDescent="0.25">
      <c r="A32" s="786" t="s">
        <v>501</v>
      </c>
      <c r="B32" s="789" t="s">
        <v>922</v>
      </c>
      <c r="C32" s="786" t="s">
        <v>911</v>
      </c>
      <c r="D32" s="796">
        <v>49</v>
      </c>
      <c r="E32" s="796">
        <v>197</v>
      </c>
      <c r="F32" s="796">
        <v>197</v>
      </c>
      <c r="G32" s="796">
        <v>197</v>
      </c>
      <c r="H32" s="796">
        <v>0</v>
      </c>
    </row>
    <row r="33" spans="1:8" x14ac:dyDescent="0.25">
      <c r="A33" s="786" t="s">
        <v>504</v>
      </c>
      <c r="B33" s="789" t="s">
        <v>923</v>
      </c>
      <c r="C33" s="786" t="s">
        <v>911</v>
      </c>
      <c r="D33" s="796">
        <v>8</v>
      </c>
      <c r="E33" s="796">
        <v>32</v>
      </c>
      <c r="F33" s="796">
        <v>32</v>
      </c>
      <c r="G33" s="796">
        <f>+F33</f>
        <v>32</v>
      </c>
      <c r="H33" s="796">
        <v>0</v>
      </c>
    </row>
    <row r="34" spans="1:8" ht="36" x14ac:dyDescent="0.25">
      <c r="A34" s="786" t="s">
        <v>566</v>
      </c>
      <c r="B34" s="789" t="s">
        <v>924</v>
      </c>
      <c r="C34" s="786" t="s">
        <v>619</v>
      </c>
      <c r="D34" s="797">
        <f>D33/D32</f>
        <v>0.16326530612244897</v>
      </c>
      <c r="E34" s="797">
        <f t="shared" ref="E34:G34" si="7">E33/E32</f>
        <v>0.16243654822335024</v>
      </c>
      <c r="F34" s="797">
        <f t="shared" si="7"/>
        <v>0.16243654822335024</v>
      </c>
      <c r="G34" s="797">
        <f t="shared" si="7"/>
        <v>0.16243654822335024</v>
      </c>
      <c r="H34" s="797">
        <v>0</v>
      </c>
    </row>
    <row r="35" spans="1:8" x14ac:dyDescent="0.25">
      <c r="A35" s="1034" t="s">
        <v>925</v>
      </c>
      <c r="B35" s="1034"/>
      <c r="C35" s="1034"/>
      <c r="D35" s="1034"/>
      <c r="E35" s="1034"/>
      <c r="F35" s="1034"/>
      <c r="G35" s="1034"/>
      <c r="H35" s="1034"/>
    </row>
    <row r="36" spans="1:8" x14ac:dyDescent="0.25">
      <c r="A36" s="786" t="s">
        <v>501</v>
      </c>
      <c r="B36" s="789" t="s">
        <v>926</v>
      </c>
      <c r="C36" s="786" t="s">
        <v>927</v>
      </c>
      <c r="D36" s="795">
        <v>71.981426335337162</v>
      </c>
      <c r="E36" s="795">
        <v>276.20139999999998</v>
      </c>
      <c r="F36" s="795">
        <f>+E36</f>
        <v>276.20139999999998</v>
      </c>
      <c r="G36" s="795">
        <f>+F36</f>
        <v>276.20139999999998</v>
      </c>
      <c r="H36" s="795">
        <v>0</v>
      </c>
    </row>
    <row r="37" spans="1:8" x14ac:dyDescent="0.25">
      <c r="A37" s="786" t="s">
        <v>504</v>
      </c>
      <c r="B37" s="789" t="s">
        <v>936</v>
      </c>
      <c r="C37" s="786" t="s">
        <v>928</v>
      </c>
      <c r="D37" s="795">
        <f>D36/D29</f>
        <v>0.13490774246644244</v>
      </c>
      <c r="E37" s="795">
        <f t="shared" ref="E37:G37" si="8">E36/E29</f>
        <v>0.15233730684229305</v>
      </c>
      <c r="F37" s="795">
        <f t="shared" si="8"/>
        <v>0.15233730684229305</v>
      </c>
      <c r="G37" s="795">
        <f t="shared" si="8"/>
        <v>0.15233730684229305</v>
      </c>
      <c r="H37" s="795">
        <v>0</v>
      </c>
    </row>
    <row r="38" spans="1:8" ht="24" x14ac:dyDescent="0.25">
      <c r="A38" s="786" t="s">
        <v>566</v>
      </c>
      <c r="B38" s="789" t="s">
        <v>929</v>
      </c>
      <c r="C38" s="786" t="s">
        <v>437</v>
      </c>
      <c r="D38" s="798">
        <v>36</v>
      </c>
      <c r="E38" s="798">
        <v>36</v>
      </c>
      <c r="F38" s="798">
        <v>36</v>
      </c>
      <c r="G38" s="798">
        <v>36</v>
      </c>
      <c r="H38" s="795">
        <v>0</v>
      </c>
    </row>
    <row r="39" spans="1:8" ht="24" x14ac:dyDescent="0.25">
      <c r="A39" s="786" t="s">
        <v>568</v>
      </c>
      <c r="B39" s="789" t="s">
        <v>930</v>
      </c>
      <c r="C39" s="786" t="s">
        <v>931</v>
      </c>
      <c r="D39" s="795">
        <f>D38/D20</f>
        <v>1.1009174311926604</v>
      </c>
      <c r="E39" s="795">
        <f>E38/E20</f>
        <v>1.1009174311926604</v>
      </c>
      <c r="F39" s="795">
        <f>F38/F20</f>
        <v>1.1009174311926604</v>
      </c>
      <c r="G39" s="795">
        <f>G38/G20</f>
        <v>1.1009174311926604</v>
      </c>
      <c r="H39" s="795">
        <v>0</v>
      </c>
    </row>
    <row r="40" spans="1:8" x14ac:dyDescent="0.25">
      <c r="A40" s="786" t="s">
        <v>576</v>
      </c>
      <c r="B40" s="789" t="s">
        <v>932</v>
      </c>
      <c r="C40" s="786" t="s">
        <v>933</v>
      </c>
      <c r="D40" s="795">
        <f>D24/D38*1000</f>
        <v>14821.121666666666</v>
      </c>
      <c r="E40" s="795">
        <f t="shared" ref="E40:G40" si="9">E24/E38*1000</f>
        <v>50363.638888888891</v>
      </c>
      <c r="F40" s="795">
        <f t="shared" si="9"/>
        <v>50363.638888888891</v>
      </c>
      <c r="G40" s="795">
        <f t="shared" si="9"/>
        <v>50363.638888888891</v>
      </c>
      <c r="H40" s="795">
        <v>0</v>
      </c>
    </row>
  </sheetData>
  <mergeCells count="17">
    <mergeCell ref="E2:H2"/>
    <mergeCell ref="E3:H3"/>
    <mergeCell ref="E7:H7"/>
    <mergeCell ref="E8:H8"/>
    <mergeCell ref="A11:H11"/>
    <mergeCell ref="A12:H12"/>
    <mergeCell ref="A19:H19"/>
    <mergeCell ref="A25:H25"/>
    <mergeCell ref="A31:H31"/>
    <mergeCell ref="A35:H35"/>
    <mergeCell ref="B13:H13"/>
    <mergeCell ref="A14:H14"/>
    <mergeCell ref="A16:A17"/>
    <mergeCell ref="B16:B17"/>
    <mergeCell ref="C16:C17"/>
    <mergeCell ref="D16:D17"/>
    <mergeCell ref="E16:H16"/>
  </mergeCells>
  <pageMargins left="0.7" right="0.24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zoomScaleSheetLayoutView="100" workbookViewId="0">
      <selection activeCell="D9" sqref="D9:F9"/>
    </sheetView>
  </sheetViews>
  <sheetFormatPr defaultRowHeight="12.75" customHeight="1" x14ac:dyDescent="0.2"/>
  <cols>
    <col min="1" max="1" width="7.25" style="742" customWidth="1"/>
    <col min="2" max="2" width="23.75" style="742" customWidth="1"/>
    <col min="3" max="3" width="14.5" style="742" customWidth="1"/>
    <col min="4" max="4" width="11" style="742" customWidth="1"/>
    <col min="5" max="5" width="9" style="742" customWidth="1"/>
    <col min="6" max="6" width="12.25" style="742" customWidth="1"/>
    <col min="7" max="7" width="19.25" style="742" customWidth="1"/>
    <col min="8" max="254" width="9" style="742"/>
    <col min="255" max="255" width="7.25" style="742" customWidth="1"/>
    <col min="256" max="256" width="23.75" style="742" customWidth="1"/>
    <col min="257" max="257" width="9.75" style="742" customWidth="1"/>
    <col min="258" max="258" width="10.375" style="742" customWidth="1"/>
    <col min="259" max="259" width="10.25" style="742" customWidth="1"/>
    <col min="260" max="260" width="0" style="742" hidden="1" customWidth="1"/>
    <col min="261" max="261" width="9" style="742" customWidth="1"/>
    <col min="262" max="262" width="12.25" style="742" customWidth="1"/>
    <col min="263" max="263" width="19.25" style="742" customWidth="1"/>
    <col min="264" max="510" width="9" style="742"/>
    <col min="511" max="511" width="7.25" style="742" customWidth="1"/>
    <col min="512" max="512" width="23.75" style="742" customWidth="1"/>
    <col min="513" max="513" width="9.75" style="742" customWidth="1"/>
    <col min="514" max="514" width="10.375" style="742" customWidth="1"/>
    <col min="515" max="515" width="10.25" style="742" customWidth="1"/>
    <col min="516" max="516" width="0" style="742" hidden="1" customWidth="1"/>
    <col min="517" max="517" width="9" style="742" customWidth="1"/>
    <col min="518" max="518" width="12.25" style="742" customWidth="1"/>
    <col min="519" max="519" width="19.25" style="742" customWidth="1"/>
    <col min="520" max="766" width="9" style="742"/>
    <col min="767" max="767" width="7.25" style="742" customWidth="1"/>
    <col min="768" max="768" width="23.75" style="742" customWidth="1"/>
    <col min="769" max="769" width="9.75" style="742" customWidth="1"/>
    <col min="770" max="770" width="10.375" style="742" customWidth="1"/>
    <col min="771" max="771" width="10.25" style="742" customWidth="1"/>
    <col min="772" max="772" width="0" style="742" hidden="1" customWidth="1"/>
    <col min="773" max="773" width="9" style="742" customWidth="1"/>
    <col min="774" max="774" width="12.25" style="742" customWidth="1"/>
    <col min="775" max="775" width="19.25" style="742" customWidth="1"/>
    <col min="776" max="1022" width="9" style="742"/>
    <col min="1023" max="1023" width="7.25" style="742" customWidth="1"/>
    <col min="1024" max="1024" width="23.75" style="742" customWidth="1"/>
    <col min="1025" max="1025" width="9.75" style="742" customWidth="1"/>
    <col min="1026" max="1026" width="10.375" style="742" customWidth="1"/>
    <col min="1027" max="1027" width="10.25" style="742" customWidth="1"/>
    <col min="1028" max="1028" width="0" style="742" hidden="1" customWidth="1"/>
    <col min="1029" max="1029" width="9" style="742" customWidth="1"/>
    <col min="1030" max="1030" width="12.25" style="742" customWidth="1"/>
    <col min="1031" max="1031" width="19.25" style="742" customWidth="1"/>
    <col min="1032" max="1278" width="9" style="742"/>
    <col min="1279" max="1279" width="7.25" style="742" customWidth="1"/>
    <col min="1280" max="1280" width="23.75" style="742" customWidth="1"/>
    <col min="1281" max="1281" width="9.75" style="742" customWidth="1"/>
    <col min="1282" max="1282" width="10.375" style="742" customWidth="1"/>
    <col min="1283" max="1283" width="10.25" style="742" customWidth="1"/>
    <col min="1284" max="1284" width="0" style="742" hidden="1" customWidth="1"/>
    <col min="1285" max="1285" width="9" style="742" customWidth="1"/>
    <col min="1286" max="1286" width="12.25" style="742" customWidth="1"/>
    <col min="1287" max="1287" width="19.25" style="742" customWidth="1"/>
    <col min="1288" max="1534" width="9" style="742"/>
    <col min="1535" max="1535" width="7.25" style="742" customWidth="1"/>
    <col min="1536" max="1536" width="23.75" style="742" customWidth="1"/>
    <col min="1537" max="1537" width="9.75" style="742" customWidth="1"/>
    <col min="1538" max="1538" width="10.375" style="742" customWidth="1"/>
    <col min="1539" max="1539" width="10.25" style="742" customWidth="1"/>
    <col min="1540" max="1540" width="0" style="742" hidden="1" customWidth="1"/>
    <col min="1541" max="1541" width="9" style="742" customWidth="1"/>
    <col min="1542" max="1542" width="12.25" style="742" customWidth="1"/>
    <col min="1543" max="1543" width="19.25" style="742" customWidth="1"/>
    <col min="1544" max="1790" width="9" style="742"/>
    <col min="1791" max="1791" width="7.25" style="742" customWidth="1"/>
    <col min="1792" max="1792" width="23.75" style="742" customWidth="1"/>
    <col min="1793" max="1793" width="9.75" style="742" customWidth="1"/>
    <col min="1794" max="1794" width="10.375" style="742" customWidth="1"/>
    <col min="1795" max="1795" width="10.25" style="742" customWidth="1"/>
    <col min="1796" max="1796" width="0" style="742" hidden="1" customWidth="1"/>
    <col min="1797" max="1797" width="9" style="742" customWidth="1"/>
    <col min="1798" max="1798" width="12.25" style="742" customWidth="1"/>
    <col min="1799" max="1799" width="19.25" style="742" customWidth="1"/>
    <col min="1800" max="2046" width="9" style="742"/>
    <col min="2047" max="2047" width="7.25" style="742" customWidth="1"/>
    <col min="2048" max="2048" width="23.75" style="742" customWidth="1"/>
    <col min="2049" max="2049" width="9.75" style="742" customWidth="1"/>
    <col min="2050" max="2050" width="10.375" style="742" customWidth="1"/>
    <col min="2051" max="2051" width="10.25" style="742" customWidth="1"/>
    <col min="2052" max="2052" width="0" style="742" hidden="1" customWidth="1"/>
    <col min="2053" max="2053" width="9" style="742" customWidth="1"/>
    <col min="2054" max="2054" width="12.25" style="742" customWidth="1"/>
    <col min="2055" max="2055" width="19.25" style="742" customWidth="1"/>
    <col min="2056" max="2302" width="9" style="742"/>
    <col min="2303" max="2303" width="7.25" style="742" customWidth="1"/>
    <col min="2304" max="2304" width="23.75" style="742" customWidth="1"/>
    <col min="2305" max="2305" width="9.75" style="742" customWidth="1"/>
    <col min="2306" max="2306" width="10.375" style="742" customWidth="1"/>
    <col min="2307" max="2307" width="10.25" style="742" customWidth="1"/>
    <col min="2308" max="2308" width="0" style="742" hidden="1" customWidth="1"/>
    <col min="2309" max="2309" width="9" style="742" customWidth="1"/>
    <col min="2310" max="2310" width="12.25" style="742" customWidth="1"/>
    <col min="2311" max="2311" width="19.25" style="742" customWidth="1"/>
    <col min="2312" max="2558" width="9" style="742"/>
    <col min="2559" max="2559" width="7.25" style="742" customWidth="1"/>
    <col min="2560" max="2560" width="23.75" style="742" customWidth="1"/>
    <col min="2561" max="2561" width="9.75" style="742" customWidth="1"/>
    <col min="2562" max="2562" width="10.375" style="742" customWidth="1"/>
    <col min="2563" max="2563" width="10.25" style="742" customWidth="1"/>
    <col min="2564" max="2564" width="0" style="742" hidden="1" customWidth="1"/>
    <col min="2565" max="2565" width="9" style="742" customWidth="1"/>
    <col min="2566" max="2566" width="12.25" style="742" customWidth="1"/>
    <col min="2567" max="2567" width="19.25" style="742" customWidth="1"/>
    <col min="2568" max="2814" width="9" style="742"/>
    <col min="2815" max="2815" width="7.25" style="742" customWidth="1"/>
    <col min="2816" max="2816" width="23.75" style="742" customWidth="1"/>
    <col min="2817" max="2817" width="9.75" style="742" customWidth="1"/>
    <col min="2818" max="2818" width="10.375" style="742" customWidth="1"/>
    <col min="2819" max="2819" width="10.25" style="742" customWidth="1"/>
    <col min="2820" max="2820" width="0" style="742" hidden="1" customWidth="1"/>
    <col min="2821" max="2821" width="9" style="742" customWidth="1"/>
    <col min="2822" max="2822" width="12.25" style="742" customWidth="1"/>
    <col min="2823" max="2823" width="19.25" style="742" customWidth="1"/>
    <col min="2824" max="3070" width="9" style="742"/>
    <col min="3071" max="3071" width="7.25" style="742" customWidth="1"/>
    <col min="3072" max="3072" width="23.75" style="742" customWidth="1"/>
    <col min="3073" max="3073" width="9.75" style="742" customWidth="1"/>
    <col min="3074" max="3074" width="10.375" style="742" customWidth="1"/>
    <col min="3075" max="3075" width="10.25" style="742" customWidth="1"/>
    <col min="3076" max="3076" width="0" style="742" hidden="1" customWidth="1"/>
    <col min="3077" max="3077" width="9" style="742" customWidth="1"/>
    <col min="3078" max="3078" width="12.25" style="742" customWidth="1"/>
    <col min="3079" max="3079" width="19.25" style="742" customWidth="1"/>
    <col min="3080" max="3326" width="9" style="742"/>
    <col min="3327" max="3327" width="7.25" style="742" customWidth="1"/>
    <col min="3328" max="3328" width="23.75" style="742" customWidth="1"/>
    <col min="3329" max="3329" width="9.75" style="742" customWidth="1"/>
    <col min="3330" max="3330" width="10.375" style="742" customWidth="1"/>
    <col min="3331" max="3331" width="10.25" style="742" customWidth="1"/>
    <col min="3332" max="3332" width="0" style="742" hidden="1" customWidth="1"/>
    <col min="3333" max="3333" width="9" style="742" customWidth="1"/>
    <col min="3334" max="3334" width="12.25" style="742" customWidth="1"/>
    <col min="3335" max="3335" width="19.25" style="742" customWidth="1"/>
    <col min="3336" max="3582" width="9" style="742"/>
    <col min="3583" max="3583" width="7.25" style="742" customWidth="1"/>
    <col min="3584" max="3584" width="23.75" style="742" customWidth="1"/>
    <col min="3585" max="3585" width="9.75" style="742" customWidth="1"/>
    <col min="3586" max="3586" width="10.375" style="742" customWidth="1"/>
    <col min="3587" max="3587" width="10.25" style="742" customWidth="1"/>
    <col min="3588" max="3588" width="0" style="742" hidden="1" customWidth="1"/>
    <col min="3589" max="3589" width="9" style="742" customWidth="1"/>
    <col min="3590" max="3590" width="12.25" style="742" customWidth="1"/>
    <col min="3591" max="3591" width="19.25" style="742" customWidth="1"/>
    <col min="3592" max="3838" width="9" style="742"/>
    <col min="3839" max="3839" width="7.25" style="742" customWidth="1"/>
    <col min="3840" max="3840" width="23.75" style="742" customWidth="1"/>
    <col min="3841" max="3841" width="9.75" style="742" customWidth="1"/>
    <col min="3842" max="3842" width="10.375" style="742" customWidth="1"/>
    <col min="3843" max="3843" width="10.25" style="742" customWidth="1"/>
    <col min="3844" max="3844" width="0" style="742" hidden="1" customWidth="1"/>
    <col min="3845" max="3845" width="9" style="742" customWidth="1"/>
    <col min="3846" max="3846" width="12.25" style="742" customWidth="1"/>
    <col min="3847" max="3847" width="19.25" style="742" customWidth="1"/>
    <col min="3848" max="4094" width="9" style="742"/>
    <col min="4095" max="4095" width="7.25" style="742" customWidth="1"/>
    <col min="4096" max="4096" width="23.75" style="742" customWidth="1"/>
    <col min="4097" max="4097" width="9.75" style="742" customWidth="1"/>
    <col min="4098" max="4098" width="10.375" style="742" customWidth="1"/>
    <col min="4099" max="4099" width="10.25" style="742" customWidth="1"/>
    <col min="4100" max="4100" width="0" style="742" hidden="1" customWidth="1"/>
    <col min="4101" max="4101" width="9" style="742" customWidth="1"/>
    <col min="4102" max="4102" width="12.25" style="742" customWidth="1"/>
    <col min="4103" max="4103" width="19.25" style="742" customWidth="1"/>
    <col min="4104" max="4350" width="9" style="742"/>
    <col min="4351" max="4351" width="7.25" style="742" customWidth="1"/>
    <col min="4352" max="4352" width="23.75" style="742" customWidth="1"/>
    <col min="4353" max="4353" width="9.75" style="742" customWidth="1"/>
    <col min="4354" max="4354" width="10.375" style="742" customWidth="1"/>
    <col min="4355" max="4355" width="10.25" style="742" customWidth="1"/>
    <col min="4356" max="4356" width="0" style="742" hidden="1" customWidth="1"/>
    <col min="4357" max="4357" width="9" style="742" customWidth="1"/>
    <col min="4358" max="4358" width="12.25" style="742" customWidth="1"/>
    <col min="4359" max="4359" width="19.25" style="742" customWidth="1"/>
    <col min="4360" max="4606" width="9" style="742"/>
    <col min="4607" max="4607" width="7.25" style="742" customWidth="1"/>
    <col min="4608" max="4608" width="23.75" style="742" customWidth="1"/>
    <col min="4609" max="4609" width="9.75" style="742" customWidth="1"/>
    <col min="4610" max="4610" width="10.375" style="742" customWidth="1"/>
    <col min="4611" max="4611" width="10.25" style="742" customWidth="1"/>
    <col min="4612" max="4612" width="0" style="742" hidden="1" customWidth="1"/>
    <col min="4613" max="4613" width="9" style="742" customWidth="1"/>
    <col min="4614" max="4614" width="12.25" style="742" customWidth="1"/>
    <col min="4615" max="4615" width="19.25" style="742" customWidth="1"/>
    <col min="4616" max="4862" width="9" style="742"/>
    <col min="4863" max="4863" width="7.25" style="742" customWidth="1"/>
    <col min="4864" max="4864" width="23.75" style="742" customWidth="1"/>
    <col min="4865" max="4865" width="9.75" style="742" customWidth="1"/>
    <col min="4866" max="4866" width="10.375" style="742" customWidth="1"/>
    <col min="4867" max="4867" width="10.25" style="742" customWidth="1"/>
    <col min="4868" max="4868" width="0" style="742" hidden="1" customWidth="1"/>
    <col min="4869" max="4869" width="9" style="742" customWidth="1"/>
    <col min="4870" max="4870" width="12.25" style="742" customWidth="1"/>
    <col min="4871" max="4871" width="19.25" style="742" customWidth="1"/>
    <col min="4872" max="5118" width="9" style="742"/>
    <col min="5119" max="5119" width="7.25" style="742" customWidth="1"/>
    <col min="5120" max="5120" width="23.75" style="742" customWidth="1"/>
    <col min="5121" max="5121" width="9.75" style="742" customWidth="1"/>
    <col min="5122" max="5122" width="10.375" style="742" customWidth="1"/>
    <col min="5123" max="5123" width="10.25" style="742" customWidth="1"/>
    <col min="5124" max="5124" width="0" style="742" hidden="1" customWidth="1"/>
    <col min="5125" max="5125" width="9" style="742" customWidth="1"/>
    <col min="5126" max="5126" width="12.25" style="742" customWidth="1"/>
    <col min="5127" max="5127" width="19.25" style="742" customWidth="1"/>
    <col min="5128" max="5374" width="9" style="742"/>
    <col min="5375" max="5375" width="7.25" style="742" customWidth="1"/>
    <col min="5376" max="5376" width="23.75" style="742" customWidth="1"/>
    <col min="5377" max="5377" width="9.75" style="742" customWidth="1"/>
    <col min="5378" max="5378" width="10.375" style="742" customWidth="1"/>
    <col min="5379" max="5379" width="10.25" style="742" customWidth="1"/>
    <col min="5380" max="5380" width="0" style="742" hidden="1" customWidth="1"/>
    <col min="5381" max="5381" width="9" style="742" customWidth="1"/>
    <col min="5382" max="5382" width="12.25" style="742" customWidth="1"/>
    <col min="5383" max="5383" width="19.25" style="742" customWidth="1"/>
    <col min="5384" max="5630" width="9" style="742"/>
    <col min="5631" max="5631" width="7.25" style="742" customWidth="1"/>
    <col min="5632" max="5632" width="23.75" style="742" customWidth="1"/>
    <col min="5633" max="5633" width="9.75" style="742" customWidth="1"/>
    <col min="5634" max="5634" width="10.375" style="742" customWidth="1"/>
    <col min="5635" max="5635" width="10.25" style="742" customWidth="1"/>
    <col min="5636" max="5636" width="0" style="742" hidden="1" customWidth="1"/>
    <col min="5637" max="5637" width="9" style="742" customWidth="1"/>
    <col min="5638" max="5638" width="12.25" style="742" customWidth="1"/>
    <col min="5639" max="5639" width="19.25" style="742" customWidth="1"/>
    <col min="5640" max="5886" width="9" style="742"/>
    <col min="5887" max="5887" width="7.25" style="742" customWidth="1"/>
    <col min="5888" max="5888" width="23.75" style="742" customWidth="1"/>
    <col min="5889" max="5889" width="9.75" style="742" customWidth="1"/>
    <col min="5890" max="5890" width="10.375" style="742" customWidth="1"/>
    <col min="5891" max="5891" width="10.25" style="742" customWidth="1"/>
    <col min="5892" max="5892" width="0" style="742" hidden="1" customWidth="1"/>
    <col min="5893" max="5893" width="9" style="742" customWidth="1"/>
    <col min="5894" max="5894" width="12.25" style="742" customWidth="1"/>
    <col min="5895" max="5895" width="19.25" style="742" customWidth="1"/>
    <col min="5896" max="6142" width="9" style="742"/>
    <col min="6143" max="6143" width="7.25" style="742" customWidth="1"/>
    <col min="6144" max="6144" width="23.75" style="742" customWidth="1"/>
    <col min="6145" max="6145" width="9.75" style="742" customWidth="1"/>
    <col min="6146" max="6146" width="10.375" style="742" customWidth="1"/>
    <col min="6147" max="6147" width="10.25" style="742" customWidth="1"/>
    <col min="6148" max="6148" width="0" style="742" hidden="1" customWidth="1"/>
    <col min="6149" max="6149" width="9" style="742" customWidth="1"/>
    <col min="6150" max="6150" width="12.25" style="742" customWidth="1"/>
    <col min="6151" max="6151" width="19.25" style="742" customWidth="1"/>
    <col min="6152" max="6398" width="9" style="742"/>
    <col min="6399" max="6399" width="7.25" style="742" customWidth="1"/>
    <col min="6400" max="6400" width="23.75" style="742" customWidth="1"/>
    <col min="6401" max="6401" width="9.75" style="742" customWidth="1"/>
    <col min="6402" max="6402" width="10.375" style="742" customWidth="1"/>
    <col min="6403" max="6403" width="10.25" style="742" customWidth="1"/>
    <col min="6404" max="6404" width="0" style="742" hidden="1" customWidth="1"/>
    <col min="6405" max="6405" width="9" style="742" customWidth="1"/>
    <col min="6406" max="6406" width="12.25" style="742" customWidth="1"/>
    <col min="6407" max="6407" width="19.25" style="742" customWidth="1"/>
    <col min="6408" max="6654" width="9" style="742"/>
    <col min="6655" max="6655" width="7.25" style="742" customWidth="1"/>
    <col min="6656" max="6656" width="23.75" style="742" customWidth="1"/>
    <col min="6657" max="6657" width="9.75" style="742" customWidth="1"/>
    <col min="6658" max="6658" width="10.375" style="742" customWidth="1"/>
    <col min="6659" max="6659" width="10.25" style="742" customWidth="1"/>
    <col min="6660" max="6660" width="0" style="742" hidden="1" customWidth="1"/>
    <col min="6661" max="6661" width="9" style="742" customWidth="1"/>
    <col min="6662" max="6662" width="12.25" style="742" customWidth="1"/>
    <col min="6663" max="6663" width="19.25" style="742" customWidth="1"/>
    <col min="6664" max="6910" width="9" style="742"/>
    <col min="6911" max="6911" width="7.25" style="742" customWidth="1"/>
    <col min="6912" max="6912" width="23.75" style="742" customWidth="1"/>
    <col min="6913" max="6913" width="9.75" style="742" customWidth="1"/>
    <col min="6914" max="6914" width="10.375" style="742" customWidth="1"/>
    <col min="6915" max="6915" width="10.25" style="742" customWidth="1"/>
    <col min="6916" max="6916" width="0" style="742" hidden="1" customWidth="1"/>
    <col min="6917" max="6917" width="9" style="742" customWidth="1"/>
    <col min="6918" max="6918" width="12.25" style="742" customWidth="1"/>
    <col min="6919" max="6919" width="19.25" style="742" customWidth="1"/>
    <col min="6920" max="7166" width="9" style="742"/>
    <col min="7167" max="7167" width="7.25" style="742" customWidth="1"/>
    <col min="7168" max="7168" width="23.75" style="742" customWidth="1"/>
    <col min="7169" max="7169" width="9.75" style="742" customWidth="1"/>
    <col min="7170" max="7170" width="10.375" style="742" customWidth="1"/>
    <col min="7171" max="7171" width="10.25" style="742" customWidth="1"/>
    <col min="7172" max="7172" width="0" style="742" hidden="1" customWidth="1"/>
    <col min="7173" max="7173" width="9" style="742" customWidth="1"/>
    <col min="7174" max="7174" width="12.25" style="742" customWidth="1"/>
    <col min="7175" max="7175" width="19.25" style="742" customWidth="1"/>
    <col min="7176" max="7422" width="9" style="742"/>
    <col min="7423" max="7423" width="7.25" style="742" customWidth="1"/>
    <col min="7424" max="7424" width="23.75" style="742" customWidth="1"/>
    <col min="7425" max="7425" width="9.75" style="742" customWidth="1"/>
    <col min="7426" max="7426" width="10.375" style="742" customWidth="1"/>
    <col min="7427" max="7427" width="10.25" style="742" customWidth="1"/>
    <col min="7428" max="7428" width="0" style="742" hidden="1" customWidth="1"/>
    <col min="7429" max="7429" width="9" style="742" customWidth="1"/>
    <col min="7430" max="7430" width="12.25" style="742" customWidth="1"/>
    <col min="7431" max="7431" width="19.25" style="742" customWidth="1"/>
    <col min="7432" max="7678" width="9" style="742"/>
    <col min="7679" max="7679" width="7.25" style="742" customWidth="1"/>
    <col min="7680" max="7680" width="23.75" style="742" customWidth="1"/>
    <col min="7681" max="7681" width="9.75" style="742" customWidth="1"/>
    <col min="7682" max="7682" width="10.375" style="742" customWidth="1"/>
    <col min="7683" max="7683" width="10.25" style="742" customWidth="1"/>
    <col min="7684" max="7684" width="0" style="742" hidden="1" customWidth="1"/>
    <col min="7685" max="7685" width="9" style="742" customWidth="1"/>
    <col min="7686" max="7686" width="12.25" style="742" customWidth="1"/>
    <col min="7687" max="7687" width="19.25" style="742" customWidth="1"/>
    <col min="7688" max="7934" width="9" style="742"/>
    <col min="7935" max="7935" width="7.25" style="742" customWidth="1"/>
    <col min="7936" max="7936" width="23.75" style="742" customWidth="1"/>
    <col min="7937" max="7937" width="9.75" style="742" customWidth="1"/>
    <col min="7938" max="7938" width="10.375" style="742" customWidth="1"/>
    <col min="7939" max="7939" width="10.25" style="742" customWidth="1"/>
    <col min="7940" max="7940" width="0" style="742" hidden="1" customWidth="1"/>
    <col min="7941" max="7941" width="9" style="742" customWidth="1"/>
    <col min="7942" max="7942" width="12.25" style="742" customWidth="1"/>
    <col min="7943" max="7943" width="19.25" style="742" customWidth="1"/>
    <col min="7944" max="8190" width="9" style="742"/>
    <col min="8191" max="8191" width="7.25" style="742" customWidth="1"/>
    <col min="8192" max="8192" width="23.75" style="742" customWidth="1"/>
    <col min="8193" max="8193" width="9.75" style="742" customWidth="1"/>
    <col min="8194" max="8194" width="10.375" style="742" customWidth="1"/>
    <col min="8195" max="8195" width="10.25" style="742" customWidth="1"/>
    <col min="8196" max="8196" width="0" style="742" hidden="1" customWidth="1"/>
    <col min="8197" max="8197" width="9" style="742" customWidth="1"/>
    <col min="8198" max="8198" width="12.25" style="742" customWidth="1"/>
    <col min="8199" max="8199" width="19.25" style="742" customWidth="1"/>
    <col min="8200" max="8446" width="9" style="742"/>
    <col min="8447" max="8447" width="7.25" style="742" customWidth="1"/>
    <col min="8448" max="8448" width="23.75" style="742" customWidth="1"/>
    <col min="8449" max="8449" width="9.75" style="742" customWidth="1"/>
    <col min="8450" max="8450" width="10.375" style="742" customWidth="1"/>
    <col min="8451" max="8451" width="10.25" style="742" customWidth="1"/>
    <col min="8452" max="8452" width="0" style="742" hidden="1" customWidth="1"/>
    <col min="8453" max="8453" width="9" style="742" customWidth="1"/>
    <col min="8454" max="8454" width="12.25" style="742" customWidth="1"/>
    <col min="8455" max="8455" width="19.25" style="742" customWidth="1"/>
    <col min="8456" max="8702" width="9" style="742"/>
    <col min="8703" max="8703" width="7.25" style="742" customWidth="1"/>
    <col min="8704" max="8704" width="23.75" style="742" customWidth="1"/>
    <col min="8705" max="8705" width="9.75" style="742" customWidth="1"/>
    <col min="8706" max="8706" width="10.375" style="742" customWidth="1"/>
    <col min="8707" max="8707" width="10.25" style="742" customWidth="1"/>
    <col min="8708" max="8708" width="0" style="742" hidden="1" customWidth="1"/>
    <col min="8709" max="8709" width="9" style="742" customWidth="1"/>
    <col min="8710" max="8710" width="12.25" style="742" customWidth="1"/>
    <col min="8711" max="8711" width="19.25" style="742" customWidth="1"/>
    <col min="8712" max="8958" width="9" style="742"/>
    <col min="8959" max="8959" width="7.25" style="742" customWidth="1"/>
    <col min="8960" max="8960" width="23.75" style="742" customWidth="1"/>
    <col min="8961" max="8961" width="9.75" style="742" customWidth="1"/>
    <col min="8962" max="8962" width="10.375" style="742" customWidth="1"/>
    <col min="8963" max="8963" width="10.25" style="742" customWidth="1"/>
    <col min="8964" max="8964" width="0" style="742" hidden="1" customWidth="1"/>
    <col min="8965" max="8965" width="9" style="742" customWidth="1"/>
    <col min="8966" max="8966" width="12.25" style="742" customWidth="1"/>
    <col min="8967" max="8967" width="19.25" style="742" customWidth="1"/>
    <col min="8968" max="9214" width="9" style="742"/>
    <col min="9215" max="9215" width="7.25" style="742" customWidth="1"/>
    <col min="9216" max="9216" width="23.75" style="742" customWidth="1"/>
    <col min="9217" max="9217" width="9.75" style="742" customWidth="1"/>
    <col min="9218" max="9218" width="10.375" style="742" customWidth="1"/>
    <col min="9219" max="9219" width="10.25" style="742" customWidth="1"/>
    <col min="9220" max="9220" width="0" style="742" hidden="1" customWidth="1"/>
    <col min="9221" max="9221" width="9" style="742" customWidth="1"/>
    <col min="9222" max="9222" width="12.25" style="742" customWidth="1"/>
    <col min="9223" max="9223" width="19.25" style="742" customWidth="1"/>
    <col min="9224" max="9470" width="9" style="742"/>
    <col min="9471" max="9471" width="7.25" style="742" customWidth="1"/>
    <col min="9472" max="9472" width="23.75" style="742" customWidth="1"/>
    <col min="9473" max="9473" width="9.75" style="742" customWidth="1"/>
    <col min="9474" max="9474" width="10.375" style="742" customWidth="1"/>
    <col min="9475" max="9475" width="10.25" style="742" customWidth="1"/>
    <col min="9476" max="9476" width="0" style="742" hidden="1" customWidth="1"/>
    <col min="9477" max="9477" width="9" style="742" customWidth="1"/>
    <col min="9478" max="9478" width="12.25" style="742" customWidth="1"/>
    <col min="9479" max="9479" width="19.25" style="742" customWidth="1"/>
    <col min="9480" max="9726" width="9" style="742"/>
    <col min="9727" max="9727" width="7.25" style="742" customWidth="1"/>
    <col min="9728" max="9728" width="23.75" style="742" customWidth="1"/>
    <col min="9729" max="9729" width="9.75" style="742" customWidth="1"/>
    <col min="9730" max="9730" width="10.375" style="742" customWidth="1"/>
    <col min="9731" max="9731" width="10.25" style="742" customWidth="1"/>
    <col min="9732" max="9732" width="0" style="742" hidden="1" customWidth="1"/>
    <col min="9733" max="9733" width="9" style="742" customWidth="1"/>
    <col min="9734" max="9734" width="12.25" style="742" customWidth="1"/>
    <col min="9735" max="9735" width="19.25" style="742" customWidth="1"/>
    <col min="9736" max="9982" width="9" style="742"/>
    <col min="9983" max="9983" width="7.25" style="742" customWidth="1"/>
    <col min="9984" max="9984" width="23.75" style="742" customWidth="1"/>
    <col min="9985" max="9985" width="9.75" style="742" customWidth="1"/>
    <col min="9986" max="9986" width="10.375" style="742" customWidth="1"/>
    <col min="9987" max="9987" width="10.25" style="742" customWidth="1"/>
    <col min="9988" max="9988" width="0" style="742" hidden="1" customWidth="1"/>
    <col min="9989" max="9989" width="9" style="742" customWidth="1"/>
    <col min="9990" max="9990" width="12.25" style="742" customWidth="1"/>
    <col min="9991" max="9991" width="19.25" style="742" customWidth="1"/>
    <col min="9992" max="10238" width="9" style="742"/>
    <col min="10239" max="10239" width="7.25" style="742" customWidth="1"/>
    <col min="10240" max="10240" width="23.75" style="742" customWidth="1"/>
    <col min="10241" max="10241" width="9.75" style="742" customWidth="1"/>
    <col min="10242" max="10242" width="10.375" style="742" customWidth="1"/>
    <col min="10243" max="10243" width="10.25" style="742" customWidth="1"/>
    <col min="10244" max="10244" width="0" style="742" hidden="1" customWidth="1"/>
    <col min="10245" max="10245" width="9" style="742" customWidth="1"/>
    <col min="10246" max="10246" width="12.25" style="742" customWidth="1"/>
    <col min="10247" max="10247" width="19.25" style="742" customWidth="1"/>
    <col min="10248" max="10494" width="9" style="742"/>
    <col min="10495" max="10495" width="7.25" style="742" customWidth="1"/>
    <col min="10496" max="10496" width="23.75" style="742" customWidth="1"/>
    <col min="10497" max="10497" width="9.75" style="742" customWidth="1"/>
    <col min="10498" max="10498" width="10.375" style="742" customWidth="1"/>
    <col min="10499" max="10499" width="10.25" style="742" customWidth="1"/>
    <col min="10500" max="10500" width="0" style="742" hidden="1" customWidth="1"/>
    <col min="10501" max="10501" width="9" style="742" customWidth="1"/>
    <col min="10502" max="10502" width="12.25" style="742" customWidth="1"/>
    <col min="10503" max="10503" width="19.25" style="742" customWidth="1"/>
    <col min="10504" max="10750" width="9" style="742"/>
    <col min="10751" max="10751" width="7.25" style="742" customWidth="1"/>
    <col min="10752" max="10752" width="23.75" style="742" customWidth="1"/>
    <col min="10753" max="10753" width="9.75" style="742" customWidth="1"/>
    <col min="10754" max="10754" width="10.375" style="742" customWidth="1"/>
    <col min="10755" max="10755" width="10.25" style="742" customWidth="1"/>
    <col min="10756" max="10756" width="0" style="742" hidden="1" customWidth="1"/>
    <col min="10757" max="10757" width="9" style="742" customWidth="1"/>
    <col min="10758" max="10758" width="12.25" style="742" customWidth="1"/>
    <col min="10759" max="10759" width="19.25" style="742" customWidth="1"/>
    <col min="10760" max="11006" width="9" style="742"/>
    <col min="11007" max="11007" width="7.25" style="742" customWidth="1"/>
    <col min="11008" max="11008" width="23.75" style="742" customWidth="1"/>
    <col min="11009" max="11009" width="9.75" style="742" customWidth="1"/>
    <col min="11010" max="11010" width="10.375" style="742" customWidth="1"/>
    <col min="11011" max="11011" width="10.25" style="742" customWidth="1"/>
    <col min="11012" max="11012" width="0" style="742" hidden="1" customWidth="1"/>
    <col min="11013" max="11013" width="9" style="742" customWidth="1"/>
    <col min="11014" max="11014" width="12.25" style="742" customWidth="1"/>
    <col min="11015" max="11015" width="19.25" style="742" customWidth="1"/>
    <col min="11016" max="11262" width="9" style="742"/>
    <col min="11263" max="11263" width="7.25" style="742" customWidth="1"/>
    <col min="11264" max="11264" width="23.75" style="742" customWidth="1"/>
    <col min="11265" max="11265" width="9.75" style="742" customWidth="1"/>
    <col min="11266" max="11266" width="10.375" style="742" customWidth="1"/>
    <col min="11267" max="11267" width="10.25" style="742" customWidth="1"/>
    <col min="11268" max="11268" width="0" style="742" hidden="1" customWidth="1"/>
    <col min="11269" max="11269" width="9" style="742" customWidth="1"/>
    <col min="11270" max="11270" width="12.25" style="742" customWidth="1"/>
    <col min="11271" max="11271" width="19.25" style="742" customWidth="1"/>
    <col min="11272" max="11518" width="9" style="742"/>
    <col min="11519" max="11519" width="7.25" style="742" customWidth="1"/>
    <col min="11520" max="11520" width="23.75" style="742" customWidth="1"/>
    <col min="11521" max="11521" width="9.75" style="742" customWidth="1"/>
    <col min="11522" max="11522" width="10.375" style="742" customWidth="1"/>
    <col min="11523" max="11523" width="10.25" style="742" customWidth="1"/>
    <col min="11524" max="11524" width="0" style="742" hidden="1" customWidth="1"/>
    <col min="11525" max="11525" width="9" style="742" customWidth="1"/>
    <col min="11526" max="11526" width="12.25" style="742" customWidth="1"/>
    <col min="11527" max="11527" width="19.25" style="742" customWidth="1"/>
    <col min="11528" max="11774" width="9" style="742"/>
    <col min="11775" max="11775" width="7.25" style="742" customWidth="1"/>
    <col min="11776" max="11776" width="23.75" style="742" customWidth="1"/>
    <col min="11777" max="11777" width="9.75" style="742" customWidth="1"/>
    <col min="11778" max="11778" width="10.375" style="742" customWidth="1"/>
    <col min="11779" max="11779" width="10.25" style="742" customWidth="1"/>
    <col min="11780" max="11780" width="0" style="742" hidden="1" customWidth="1"/>
    <col min="11781" max="11781" width="9" style="742" customWidth="1"/>
    <col min="11782" max="11782" width="12.25" style="742" customWidth="1"/>
    <col min="11783" max="11783" width="19.25" style="742" customWidth="1"/>
    <col min="11784" max="12030" width="9" style="742"/>
    <col min="12031" max="12031" width="7.25" style="742" customWidth="1"/>
    <col min="12032" max="12032" width="23.75" style="742" customWidth="1"/>
    <col min="12033" max="12033" width="9.75" style="742" customWidth="1"/>
    <col min="12034" max="12034" width="10.375" style="742" customWidth="1"/>
    <col min="12035" max="12035" width="10.25" style="742" customWidth="1"/>
    <col min="12036" max="12036" width="0" style="742" hidden="1" customWidth="1"/>
    <col min="12037" max="12037" width="9" style="742" customWidth="1"/>
    <col min="12038" max="12038" width="12.25" style="742" customWidth="1"/>
    <col min="12039" max="12039" width="19.25" style="742" customWidth="1"/>
    <col min="12040" max="12286" width="9" style="742"/>
    <col min="12287" max="12287" width="7.25" style="742" customWidth="1"/>
    <col min="12288" max="12288" width="23.75" style="742" customWidth="1"/>
    <col min="12289" max="12289" width="9.75" style="742" customWidth="1"/>
    <col min="12290" max="12290" width="10.375" style="742" customWidth="1"/>
    <col min="12291" max="12291" width="10.25" style="742" customWidth="1"/>
    <col min="12292" max="12292" width="0" style="742" hidden="1" customWidth="1"/>
    <col min="12293" max="12293" width="9" style="742" customWidth="1"/>
    <col min="12294" max="12294" width="12.25" style="742" customWidth="1"/>
    <col min="12295" max="12295" width="19.25" style="742" customWidth="1"/>
    <col min="12296" max="12542" width="9" style="742"/>
    <col min="12543" max="12543" width="7.25" style="742" customWidth="1"/>
    <col min="12544" max="12544" width="23.75" style="742" customWidth="1"/>
    <col min="12545" max="12545" width="9.75" style="742" customWidth="1"/>
    <col min="12546" max="12546" width="10.375" style="742" customWidth="1"/>
    <col min="12547" max="12547" width="10.25" style="742" customWidth="1"/>
    <col min="12548" max="12548" width="0" style="742" hidden="1" customWidth="1"/>
    <col min="12549" max="12549" width="9" style="742" customWidth="1"/>
    <col min="12550" max="12550" width="12.25" style="742" customWidth="1"/>
    <col min="12551" max="12551" width="19.25" style="742" customWidth="1"/>
    <col min="12552" max="12798" width="9" style="742"/>
    <col min="12799" max="12799" width="7.25" style="742" customWidth="1"/>
    <col min="12800" max="12800" width="23.75" style="742" customWidth="1"/>
    <col min="12801" max="12801" width="9.75" style="742" customWidth="1"/>
    <col min="12802" max="12802" width="10.375" style="742" customWidth="1"/>
    <col min="12803" max="12803" width="10.25" style="742" customWidth="1"/>
    <col min="12804" max="12804" width="0" style="742" hidden="1" customWidth="1"/>
    <col min="12805" max="12805" width="9" style="742" customWidth="1"/>
    <col min="12806" max="12806" width="12.25" style="742" customWidth="1"/>
    <col min="12807" max="12807" width="19.25" style="742" customWidth="1"/>
    <col min="12808" max="13054" width="9" style="742"/>
    <col min="13055" max="13055" width="7.25" style="742" customWidth="1"/>
    <col min="13056" max="13056" width="23.75" style="742" customWidth="1"/>
    <col min="13057" max="13057" width="9.75" style="742" customWidth="1"/>
    <col min="13058" max="13058" width="10.375" style="742" customWidth="1"/>
    <col min="13059" max="13059" width="10.25" style="742" customWidth="1"/>
    <col min="13060" max="13060" width="0" style="742" hidden="1" customWidth="1"/>
    <col min="13061" max="13061" width="9" style="742" customWidth="1"/>
    <col min="13062" max="13062" width="12.25" style="742" customWidth="1"/>
    <col min="13063" max="13063" width="19.25" style="742" customWidth="1"/>
    <col min="13064" max="13310" width="9" style="742"/>
    <col min="13311" max="13311" width="7.25" style="742" customWidth="1"/>
    <col min="13312" max="13312" width="23.75" style="742" customWidth="1"/>
    <col min="13313" max="13313" width="9.75" style="742" customWidth="1"/>
    <col min="13314" max="13314" width="10.375" style="742" customWidth="1"/>
    <col min="13315" max="13315" width="10.25" style="742" customWidth="1"/>
    <col min="13316" max="13316" width="0" style="742" hidden="1" customWidth="1"/>
    <col min="13317" max="13317" width="9" style="742" customWidth="1"/>
    <col min="13318" max="13318" width="12.25" style="742" customWidth="1"/>
    <col min="13319" max="13319" width="19.25" style="742" customWidth="1"/>
    <col min="13320" max="13566" width="9" style="742"/>
    <col min="13567" max="13567" width="7.25" style="742" customWidth="1"/>
    <col min="13568" max="13568" width="23.75" style="742" customWidth="1"/>
    <col min="13569" max="13569" width="9.75" style="742" customWidth="1"/>
    <col min="13570" max="13570" width="10.375" style="742" customWidth="1"/>
    <col min="13571" max="13571" width="10.25" style="742" customWidth="1"/>
    <col min="13572" max="13572" width="0" style="742" hidden="1" customWidth="1"/>
    <col min="13573" max="13573" width="9" style="742" customWidth="1"/>
    <col min="13574" max="13574" width="12.25" style="742" customWidth="1"/>
    <col min="13575" max="13575" width="19.25" style="742" customWidth="1"/>
    <col min="13576" max="13822" width="9" style="742"/>
    <col min="13823" max="13823" width="7.25" style="742" customWidth="1"/>
    <col min="13824" max="13824" width="23.75" style="742" customWidth="1"/>
    <col min="13825" max="13825" width="9.75" style="742" customWidth="1"/>
    <col min="13826" max="13826" width="10.375" style="742" customWidth="1"/>
    <col min="13827" max="13827" width="10.25" style="742" customWidth="1"/>
    <col min="13828" max="13828" width="0" style="742" hidden="1" customWidth="1"/>
    <col min="13829" max="13829" width="9" style="742" customWidth="1"/>
    <col min="13830" max="13830" width="12.25" style="742" customWidth="1"/>
    <col min="13831" max="13831" width="19.25" style="742" customWidth="1"/>
    <col min="13832" max="14078" width="9" style="742"/>
    <col min="14079" max="14079" width="7.25" style="742" customWidth="1"/>
    <col min="14080" max="14080" width="23.75" style="742" customWidth="1"/>
    <col min="14081" max="14081" width="9.75" style="742" customWidth="1"/>
    <col min="14082" max="14082" width="10.375" style="742" customWidth="1"/>
    <col min="14083" max="14083" width="10.25" style="742" customWidth="1"/>
    <col min="14084" max="14084" width="0" style="742" hidden="1" customWidth="1"/>
    <col min="14085" max="14085" width="9" style="742" customWidth="1"/>
    <col min="14086" max="14086" width="12.25" style="742" customWidth="1"/>
    <col min="14087" max="14087" width="19.25" style="742" customWidth="1"/>
    <col min="14088" max="14334" width="9" style="742"/>
    <col min="14335" max="14335" width="7.25" style="742" customWidth="1"/>
    <col min="14336" max="14336" width="23.75" style="742" customWidth="1"/>
    <col min="14337" max="14337" width="9.75" style="742" customWidth="1"/>
    <col min="14338" max="14338" width="10.375" style="742" customWidth="1"/>
    <col min="14339" max="14339" width="10.25" style="742" customWidth="1"/>
    <col min="14340" max="14340" width="0" style="742" hidden="1" customWidth="1"/>
    <col min="14341" max="14341" width="9" style="742" customWidth="1"/>
    <col min="14342" max="14342" width="12.25" style="742" customWidth="1"/>
    <col min="14343" max="14343" width="19.25" style="742" customWidth="1"/>
    <col min="14344" max="14590" width="9" style="742"/>
    <col min="14591" max="14591" width="7.25" style="742" customWidth="1"/>
    <col min="14592" max="14592" width="23.75" style="742" customWidth="1"/>
    <col min="14593" max="14593" width="9.75" style="742" customWidth="1"/>
    <col min="14594" max="14594" width="10.375" style="742" customWidth="1"/>
    <col min="14595" max="14595" width="10.25" style="742" customWidth="1"/>
    <col min="14596" max="14596" width="0" style="742" hidden="1" customWidth="1"/>
    <col min="14597" max="14597" width="9" style="742" customWidth="1"/>
    <col min="14598" max="14598" width="12.25" style="742" customWidth="1"/>
    <col min="14599" max="14599" width="19.25" style="742" customWidth="1"/>
    <col min="14600" max="14846" width="9" style="742"/>
    <col min="14847" max="14847" width="7.25" style="742" customWidth="1"/>
    <col min="14848" max="14848" width="23.75" style="742" customWidth="1"/>
    <col min="14849" max="14849" width="9.75" style="742" customWidth="1"/>
    <col min="14850" max="14850" width="10.375" style="742" customWidth="1"/>
    <col min="14851" max="14851" width="10.25" style="742" customWidth="1"/>
    <col min="14852" max="14852" width="0" style="742" hidden="1" customWidth="1"/>
    <col min="14853" max="14853" width="9" style="742" customWidth="1"/>
    <col min="14854" max="14854" width="12.25" style="742" customWidth="1"/>
    <col min="14855" max="14855" width="19.25" style="742" customWidth="1"/>
    <col min="14856" max="15102" width="9" style="742"/>
    <col min="15103" max="15103" width="7.25" style="742" customWidth="1"/>
    <col min="15104" max="15104" width="23.75" style="742" customWidth="1"/>
    <col min="15105" max="15105" width="9.75" style="742" customWidth="1"/>
    <col min="15106" max="15106" width="10.375" style="742" customWidth="1"/>
    <col min="15107" max="15107" width="10.25" style="742" customWidth="1"/>
    <col min="15108" max="15108" width="0" style="742" hidden="1" customWidth="1"/>
    <col min="15109" max="15109" width="9" style="742" customWidth="1"/>
    <col min="15110" max="15110" width="12.25" style="742" customWidth="1"/>
    <col min="15111" max="15111" width="19.25" style="742" customWidth="1"/>
    <col min="15112" max="15358" width="9" style="742"/>
    <col min="15359" max="15359" width="7.25" style="742" customWidth="1"/>
    <col min="15360" max="15360" width="23.75" style="742" customWidth="1"/>
    <col min="15361" max="15361" width="9.75" style="742" customWidth="1"/>
    <col min="15362" max="15362" width="10.375" style="742" customWidth="1"/>
    <col min="15363" max="15363" width="10.25" style="742" customWidth="1"/>
    <col min="15364" max="15364" width="0" style="742" hidden="1" customWidth="1"/>
    <col min="15365" max="15365" width="9" style="742" customWidth="1"/>
    <col min="15366" max="15366" width="12.25" style="742" customWidth="1"/>
    <col min="15367" max="15367" width="19.25" style="742" customWidth="1"/>
    <col min="15368" max="15614" width="9" style="742"/>
    <col min="15615" max="15615" width="7.25" style="742" customWidth="1"/>
    <col min="15616" max="15616" width="23.75" style="742" customWidth="1"/>
    <col min="15617" max="15617" width="9.75" style="742" customWidth="1"/>
    <col min="15618" max="15618" width="10.375" style="742" customWidth="1"/>
    <col min="15619" max="15619" width="10.25" style="742" customWidth="1"/>
    <col min="15620" max="15620" width="0" style="742" hidden="1" customWidth="1"/>
    <col min="15621" max="15621" width="9" style="742" customWidth="1"/>
    <col min="15622" max="15622" width="12.25" style="742" customWidth="1"/>
    <col min="15623" max="15623" width="19.25" style="742" customWidth="1"/>
    <col min="15624" max="15870" width="9" style="742"/>
    <col min="15871" max="15871" width="7.25" style="742" customWidth="1"/>
    <col min="15872" max="15872" width="23.75" style="742" customWidth="1"/>
    <col min="15873" max="15873" width="9.75" style="742" customWidth="1"/>
    <col min="15874" max="15874" width="10.375" style="742" customWidth="1"/>
    <col min="15875" max="15875" width="10.25" style="742" customWidth="1"/>
    <col min="15876" max="15876" width="0" style="742" hidden="1" customWidth="1"/>
    <col min="15877" max="15877" width="9" style="742" customWidth="1"/>
    <col min="15878" max="15878" width="12.25" style="742" customWidth="1"/>
    <col min="15879" max="15879" width="19.25" style="742" customWidth="1"/>
    <col min="15880" max="16126" width="9" style="742"/>
    <col min="16127" max="16127" width="7.25" style="742" customWidth="1"/>
    <col min="16128" max="16128" width="23.75" style="742" customWidth="1"/>
    <col min="16129" max="16129" width="9.75" style="742" customWidth="1"/>
    <col min="16130" max="16130" width="10.375" style="742" customWidth="1"/>
    <col min="16131" max="16131" width="10.25" style="742" customWidth="1"/>
    <col min="16132" max="16132" width="0" style="742" hidden="1" customWidth="1"/>
    <col min="16133" max="16133" width="9" style="742" customWidth="1"/>
    <col min="16134" max="16134" width="12.25" style="742" customWidth="1"/>
    <col min="16135" max="16135" width="19.25" style="742" customWidth="1"/>
    <col min="16136" max="16384" width="9" style="742"/>
  </cols>
  <sheetData>
    <row r="1" spans="1:7" ht="12.75" customHeight="1" x14ac:dyDescent="0.25">
      <c r="B1" s="226"/>
      <c r="C1" s="226"/>
      <c r="D1" s="818" t="s">
        <v>974</v>
      </c>
      <c r="E1" s="818"/>
      <c r="F1" s="894"/>
    </row>
    <row r="2" spans="1:7" ht="12.75" customHeight="1" x14ac:dyDescent="0.25">
      <c r="B2" s="818" t="s">
        <v>857</v>
      </c>
      <c r="C2" s="894"/>
      <c r="D2" s="894"/>
      <c r="E2" s="894"/>
      <c r="F2" s="894"/>
    </row>
    <row r="3" spans="1:7" ht="12.75" customHeight="1" x14ac:dyDescent="0.25">
      <c r="B3" s="818" t="s">
        <v>858</v>
      </c>
      <c r="C3" s="894"/>
      <c r="D3" s="894"/>
      <c r="E3" s="894"/>
      <c r="F3" s="894"/>
    </row>
    <row r="4" spans="1:7" ht="12.75" customHeight="1" x14ac:dyDescent="0.25">
      <c r="B4" s="226"/>
      <c r="C4" s="226"/>
      <c r="D4" s="818" t="s">
        <v>1009</v>
      </c>
      <c r="E4" s="1046"/>
      <c r="F4" s="1046"/>
    </row>
    <row r="6" spans="1:7" ht="12.75" customHeight="1" x14ac:dyDescent="0.25">
      <c r="B6" s="226"/>
      <c r="C6" s="226"/>
      <c r="D6" s="818" t="s">
        <v>1010</v>
      </c>
      <c r="E6" s="818"/>
      <c r="F6" s="894"/>
    </row>
    <row r="7" spans="1:7" ht="12.75" customHeight="1" x14ac:dyDescent="0.25">
      <c r="B7" s="818" t="s">
        <v>857</v>
      </c>
      <c r="C7" s="894"/>
      <c r="D7" s="894"/>
      <c r="E7" s="894"/>
      <c r="F7" s="894"/>
    </row>
    <row r="8" spans="1:7" ht="12.75" customHeight="1" x14ac:dyDescent="0.25">
      <c r="B8" s="818" t="s">
        <v>858</v>
      </c>
      <c r="C8" s="894"/>
      <c r="D8" s="894"/>
      <c r="E8" s="894"/>
      <c r="F8" s="894"/>
    </row>
    <row r="9" spans="1:7" ht="12.75" customHeight="1" x14ac:dyDescent="0.25">
      <c r="B9" s="226"/>
      <c r="C9" s="226"/>
      <c r="D9" s="818" t="s">
        <v>1008</v>
      </c>
      <c r="E9" s="1046"/>
      <c r="F9" s="1046"/>
    </row>
    <row r="11" spans="1:7" ht="15.75" customHeight="1" x14ac:dyDescent="0.2">
      <c r="A11" s="1049" t="s">
        <v>972</v>
      </c>
      <c r="B11" s="1049"/>
      <c r="C11" s="1049"/>
      <c r="D11" s="1049"/>
      <c r="E11" s="1049"/>
      <c r="F11" s="1049"/>
    </row>
    <row r="12" spans="1:7" ht="31.5" customHeight="1" x14ac:dyDescent="0.2">
      <c r="A12" s="1047" t="s">
        <v>973</v>
      </c>
      <c r="B12" s="1048"/>
      <c r="C12" s="1048"/>
      <c r="D12" s="1048"/>
      <c r="E12" s="1048"/>
      <c r="F12" s="1048"/>
      <c r="G12" s="8"/>
    </row>
    <row r="13" spans="1:7" ht="12.75" customHeight="1" x14ac:dyDescent="0.2">
      <c r="A13" s="1042"/>
      <c r="B13" s="1042"/>
      <c r="C13" s="1042"/>
      <c r="D13" s="1042"/>
      <c r="E13" s="1042"/>
      <c r="F13" s="1042"/>
    </row>
    <row r="14" spans="1:7" ht="12.75" customHeight="1" x14ac:dyDescent="0.2">
      <c r="A14" s="743"/>
      <c r="B14" s="743"/>
      <c r="C14" s="743"/>
      <c r="D14" s="743"/>
      <c r="E14" s="743"/>
      <c r="F14" s="743"/>
    </row>
    <row r="15" spans="1:7" ht="39" customHeight="1" x14ac:dyDescent="0.2">
      <c r="A15" s="1043" t="s">
        <v>500</v>
      </c>
      <c r="B15" s="1043" t="s">
        <v>971</v>
      </c>
      <c r="C15" s="1045" t="s">
        <v>970</v>
      </c>
      <c r="D15" s="1045"/>
      <c r="E15" s="1045"/>
      <c r="F15" s="1045"/>
    </row>
    <row r="16" spans="1:7" ht="38.25" customHeight="1" x14ac:dyDescent="0.2">
      <c r="A16" s="1044"/>
      <c r="B16" s="1044"/>
      <c r="C16" s="751" t="s">
        <v>969</v>
      </c>
      <c r="D16" s="1045" t="s">
        <v>968</v>
      </c>
      <c r="E16" s="1045"/>
      <c r="F16" s="1045"/>
    </row>
    <row r="17" spans="1:8" ht="42" customHeight="1" x14ac:dyDescent="0.2">
      <c r="A17" s="1044"/>
      <c r="B17" s="1044"/>
      <c r="C17" s="757" t="s">
        <v>975</v>
      </c>
      <c r="D17" s="751">
        <v>2017</v>
      </c>
      <c r="E17" s="751">
        <v>2018</v>
      </c>
      <c r="F17" s="751">
        <v>2019</v>
      </c>
    </row>
    <row r="18" spans="1:8" ht="12.75" customHeight="1" x14ac:dyDescent="0.2">
      <c r="A18" s="756">
        <v>1</v>
      </c>
      <c r="B18" s="756">
        <v>2</v>
      </c>
      <c r="C18" s="756">
        <v>3</v>
      </c>
      <c r="D18" s="756">
        <v>4</v>
      </c>
      <c r="E18" s="756">
        <v>5</v>
      </c>
      <c r="F18" s="756">
        <v>6</v>
      </c>
    </row>
    <row r="19" spans="1:8" ht="18.75" customHeight="1" x14ac:dyDescent="0.2">
      <c r="A19" s="751" t="s">
        <v>501</v>
      </c>
      <c r="B19" s="747" t="s">
        <v>967</v>
      </c>
      <c r="C19" s="759">
        <f>+D19+E19+F19</f>
        <v>2470.5879999999997</v>
      </c>
      <c r="D19" s="759">
        <f>+D20+D21</f>
        <v>552.41</v>
      </c>
      <c r="E19" s="759">
        <f>+E20+E21</f>
        <v>1918.1779999999999</v>
      </c>
      <c r="F19" s="759">
        <f>+F20+F21</f>
        <v>0</v>
      </c>
      <c r="H19" s="745"/>
    </row>
    <row r="20" spans="1:8" ht="15" customHeight="1" x14ac:dyDescent="0.2">
      <c r="A20" s="755" t="s">
        <v>966</v>
      </c>
      <c r="B20" s="752" t="s">
        <v>965</v>
      </c>
      <c r="C20" s="760">
        <v>698.03700000000003</v>
      </c>
      <c r="D20" s="760">
        <v>0</v>
      </c>
      <c r="E20" s="760">
        <v>255.637</v>
      </c>
      <c r="F20" s="760">
        <v>0</v>
      </c>
    </row>
    <row r="21" spans="1:8" ht="25.5" customHeight="1" x14ac:dyDescent="0.2">
      <c r="A21" s="754" t="s">
        <v>503</v>
      </c>
      <c r="B21" s="752" t="s">
        <v>964</v>
      </c>
      <c r="C21" s="760">
        <v>2673.2179999999998</v>
      </c>
      <c r="D21" s="760">
        <v>552.41</v>
      </c>
      <c r="E21" s="760">
        <v>1662.5409999999999</v>
      </c>
      <c r="F21" s="760">
        <v>0</v>
      </c>
    </row>
    <row r="22" spans="1:8" ht="25.5" customHeight="1" x14ac:dyDescent="0.2">
      <c r="A22" s="754" t="s">
        <v>514</v>
      </c>
      <c r="B22" s="752" t="s">
        <v>963</v>
      </c>
      <c r="C22" s="760"/>
      <c r="D22" s="760"/>
      <c r="E22" s="760"/>
      <c r="F22" s="760"/>
    </row>
    <row r="23" spans="1:8" ht="38.25" customHeight="1" x14ac:dyDescent="0.2">
      <c r="A23" s="754" t="s">
        <v>531</v>
      </c>
      <c r="B23" s="752" t="s">
        <v>962</v>
      </c>
      <c r="C23" s="760"/>
      <c r="D23" s="760"/>
      <c r="E23" s="760"/>
      <c r="F23" s="760"/>
    </row>
    <row r="24" spans="1:8" ht="14.25" customHeight="1" x14ac:dyDescent="0.2">
      <c r="A24" s="750" t="s">
        <v>134</v>
      </c>
      <c r="B24" s="749" t="s">
        <v>961</v>
      </c>
      <c r="C24" s="759"/>
      <c r="D24" s="759"/>
      <c r="E24" s="759"/>
      <c r="F24" s="759"/>
    </row>
    <row r="25" spans="1:8" ht="12.75" customHeight="1" x14ac:dyDescent="0.2">
      <c r="A25" s="753" t="s">
        <v>505</v>
      </c>
      <c r="B25" s="752" t="s">
        <v>259</v>
      </c>
      <c r="C25" s="760"/>
      <c r="D25" s="760"/>
      <c r="E25" s="760"/>
      <c r="F25" s="760"/>
    </row>
    <row r="26" spans="1:8" ht="12.75" customHeight="1" x14ac:dyDescent="0.2">
      <c r="A26" s="753" t="s">
        <v>506</v>
      </c>
      <c r="B26" s="752" t="s">
        <v>261</v>
      </c>
      <c r="C26" s="760"/>
      <c r="D26" s="760"/>
      <c r="E26" s="760"/>
      <c r="F26" s="760"/>
    </row>
    <row r="27" spans="1:8" ht="12.75" customHeight="1" x14ac:dyDescent="0.2">
      <c r="A27" s="753" t="s">
        <v>507</v>
      </c>
      <c r="B27" s="752" t="s">
        <v>960</v>
      </c>
      <c r="C27" s="760"/>
      <c r="D27" s="760"/>
      <c r="E27" s="760"/>
      <c r="F27" s="760"/>
    </row>
    <row r="28" spans="1:8" ht="16.5" customHeight="1" x14ac:dyDescent="0.2">
      <c r="A28" s="751" t="s">
        <v>135</v>
      </c>
      <c r="B28" s="747" t="s">
        <v>534</v>
      </c>
      <c r="C28" s="759"/>
      <c r="D28" s="759"/>
      <c r="E28" s="759"/>
      <c r="F28" s="759"/>
    </row>
    <row r="29" spans="1:8" ht="30.75" customHeight="1" x14ac:dyDescent="0.2">
      <c r="A29" s="750" t="s">
        <v>568</v>
      </c>
      <c r="B29" s="749" t="s">
        <v>959</v>
      </c>
      <c r="C29" s="759"/>
      <c r="D29" s="759"/>
      <c r="E29" s="759"/>
      <c r="F29" s="759"/>
    </row>
    <row r="30" spans="1:8" ht="12.75" customHeight="1" x14ac:dyDescent="0.2">
      <c r="A30" s="748"/>
      <c r="B30" s="747" t="s">
        <v>895</v>
      </c>
      <c r="C30" s="759">
        <f>+D30+E30+F30</f>
        <v>2470.5879999999997</v>
      </c>
      <c r="D30" s="759">
        <f>D19</f>
        <v>552.41</v>
      </c>
      <c r="E30" s="759">
        <f>E19</f>
        <v>1918.1779999999999</v>
      </c>
      <c r="F30" s="759">
        <f>F19</f>
        <v>0</v>
      </c>
      <c r="G30" s="745"/>
    </row>
    <row r="31" spans="1:8" ht="12.75" customHeight="1" x14ac:dyDescent="0.2">
      <c r="A31" s="743"/>
      <c r="B31" s="743"/>
      <c r="C31" s="746"/>
      <c r="D31" s="746"/>
      <c r="E31" s="746"/>
      <c r="F31" s="746"/>
      <c r="G31" s="745"/>
    </row>
    <row r="32" spans="1:8" ht="12.75" customHeight="1" x14ac:dyDescent="0.2">
      <c r="A32" s="743"/>
      <c r="B32" s="743"/>
      <c r="C32" s="743"/>
      <c r="D32" s="743"/>
      <c r="E32" s="743"/>
      <c r="F32" s="743"/>
    </row>
    <row r="33" spans="1:6" ht="12.75" customHeight="1" x14ac:dyDescent="0.2">
      <c r="A33" s="743"/>
      <c r="B33" s="744"/>
      <c r="C33" s="744"/>
      <c r="D33" s="744"/>
      <c r="E33" s="744"/>
      <c r="F33" s="743"/>
    </row>
    <row r="34" spans="1:6" ht="12.75" customHeight="1" x14ac:dyDescent="0.2">
      <c r="A34" s="743"/>
      <c r="B34" s="744"/>
      <c r="C34" s="758">
        <f>C30*1.18</f>
        <v>2915.2938399999994</v>
      </c>
      <c r="D34" s="758">
        <f t="shared" ref="D34:F34" si="0">D30*1.18</f>
        <v>651.84379999999987</v>
      </c>
      <c r="E34" s="758">
        <f t="shared" si="0"/>
        <v>2263.4500399999997</v>
      </c>
      <c r="F34" s="758">
        <f t="shared" si="0"/>
        <v>0</v>
      </c>
    </row>
    <row r="35" spans="1:6" ht="12.75" customHeight="1" x14ac:dyDescent="0.2">
      <c r="A35" s="743"/>
      <c r="B35" s="743"/>
      <c r="C35" s="743"/>
      <c r="D35" s="743"/>
      <c r="E35" s="743"/>
      <c r="F35" s="743"/>
    </row>
  </sheetData>
  <mergeCells count="15">
    <mergeCell ref="D1:F1"/>
    <mergeCell ref="B2:F2"/>
    <mergeCell ref="B3:F3"/>
    <mergeCell ref="D4:F4"/>
    <mergeCell ref="D6:F6"/>
    <mergeCell ref="B7:F7"/>
    <mergeCell ref="B8:F8"/>
    <mergeCell ref="D9:F9"/>
    <mergeCell ref="A12:F12"/>
    <mergeCell ref="A11:F11"/>
    <mergeCell ref="A13:F13"/>
    <mergeCell ref="A15:A17"/>
    <mergeCell ref="B15:B17"/>
    <mergeCell ref="C15:F15"/>
    <mergeCell ref="D16:F16"/>
  </mergeCells>
  <pageMargins left="0.70866141732283472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zoomScale="60" zoomScaleNormal="60" workbookViewId="0">
      <selection activeCell="U3" sqref="U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4" width="9.25" style="1" bestFit="1" customWidth="1"/>
    <col min="5" max="5" width="12" style="291" customWidth="1"/>
    <col min="6" max="6" width="6.125" style="1" bestFit="1" customWidth="1"/>
    <col min="7" max="7" width="12" style="291" customWidth="1"/>
    <col min="8" max="8" width="6.125" style="1" bestFit="1" customWidth="1"/>
    <col min="9" max="9" width="12" style="291" customWidth="1"/>
    <col min="10" max="10" width="6.125" style="1" bestFit="1" customWidth="1"/>
    <col min="11" max="11" width="12" style="291" customWidth="1"/>
    <col min="12" max="12" width="6.125" style="1" bestFit="1" customWidth="1"/>
    <col min="13" max="13" width="12" style="291" customWidth="1"/>
    <col min="14" max="14" width="14" style="1" customWidth="1"/>
    <col min="15" max="15" width="12.25" style="1" customWidth="1"/>
    <col min="16" max="16" width="6.25" style="1" customWidth="1"/>
    <col min="17" max="18" width="14.375" style="1" customWidth="1"/>
    <col min="19" max="20" width="9.375" style="1" customWidth="1"/>
    <col min="21" max="21" width="18.875" style="1" customWidth="1"/>
    <col min="22" max="16384" width="9" style="1"/>
  </cols>
  <sheetData>
    <row r="1" spans="1:21" x14ac:dyDescent="0.25">
      <c r="U1" s="4"/>
    </row>
    <row r="2" spans="1:21" x14ac:dyDescent="0.25">
      <c r="U2" s="4" t="s">
        <v>310</v>
      </c>
    </row>
    <row r="3" spans="1:21" x14ac:dyDescent="0.25">
      <c r="U3" s="4" t="s">
        <v>101</v>
      </c>
    </row>
    <row r="4" spans="1:21" x14ac:dyDescent="0.25">
      <c r="U4" s="4" t="s">
        <v>116</v>
      </c>
    </row>
    <row r="5" spans="1:21" x14ac:dyDescent="0.25">
      <c r="U5" s="4"/>
    </row>
    <row r="6" spans="1:21" x14ac:dyDescent="0.25">
      <c r="A6" s="16"/>
    </row>
    <row r="7" spans="1:21" x14ac:dyDescent="0.25">
      <c r="A7" s="851" t="s">
        <v>332</v>
      </c>
      <c r="B7" s="851"/>
      <c r="C7" s="851"/>
      <c r="D7" s="851"/>
      <c r="E7" s="851"/>
      <c r="F7" s="851"/>
      <c r="G7" s="851"/>
      <c r="H7" s="851"/>
      <c r="I7" s="851"/>
      <c r="J7" s="851"/>
      <c r="K7" s="851"/>
      <c r="L7" s="851"/>
      <c r="M7" s="851"/>
      <c r="N7" s="851"/>
      <c r="O7" s="851"/>
      <c r="P7" s="851"/>
      <c r="Q7" s="851"/>
      <c r="R7" s="851"/>
      <c r="S7" s="851"/>
      <c r="T7" s="851"/>
      <c r="U7" s="851"/>
    </row>
    <row r="8" spans="1:21" x14ac:dyDescent="0.25">
      <c r="A8" s="286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</row>
    <row r="9" spans="1:21" x14ac:dyDescent="0.25">
      <c r="U9" s="4" t="s">
        <v>102</v>
      </c>
    </row>
    <row r="10" spans="1:21" x14ac:dyDescent="0.25">
      <c r="U10" s="4" t="s">
        <v>103</v>
      </c>
    </row>
    <row r="11" spans="1:21" x14ac:dyDescent="0.25">
      <c r="U11" s="4"/>
    </row>
    <row r="12" spans="1:21" x14ac:dyDescent="0.25">
      <c r="U12" s="195" t="s">
        <v>104</v>
      </c>
    </row>
    <row r="13" spans="1:21" x14ac:dyDescent="0.25">
      <c r="A13" s="16"/>
      <c r="U13" s="4" t="s">
        <v>105</v>
      </c>
    </row>
    <row r="14" spans="1:21" x14ac:dyDescent="0.25">
      <c r="A14" s="16"/>
      <c r="U14" s="4" t="s">
        <v>106</v>
      </c>
    </row>
    <row r="15" spans="1:21" ht="16.5" thickBot="1" x14ac:dyDescent="0.3"/>
    <row r="16" spans="1:21" ht="126" customHeight="1" x14ac:dyDescent="0.25">
      <c r="A16" s="858" t="s">
        <v>515</v>
      </c>
      <c r="B16" s="861" t="s">
        <v>538</v>
      </c>
      <c r="C16" s="861" t="s">
        <v>324</v>
      </c>
      <c r="D16" s="861" t="s">
        <v>108</v>
      </c>
      <c r="E16" s="861"/>
      <c r="F16" s="861"/>
      <c r="G16" s="861"/>
      <c r="H16" s="861"/>
      <c r="I16" s="861"/>
      <c r="J16" s="861"/>
      <c r="K16" s="861"/>
      <c r="L16" s="861"/>
      <c r="M16" s="861"/>
      <c r="N16" s="864" t="s">
        <v>326</v>
      </c>
      <c r="O16" s="867" t="s">
        <v>327</v>
      </c>
      <c r="P16" s="868"/>
      <c r="Q16" s="868"/>
      <c r="R16" s="869"/>
      <c r="S16" s="867" t="s">
        <v>284</v>
      </c>
      <c r="T16" s="869"/>
      <c r="U16" s="870" t="s">
        <v>285</v>
      </c>
    </row>
    <row r="17" spans="1:21" ht="31.5" customHeight="1" x14ac:dyDescent="0.25">
      <c r="A17" s="859"/>
      <c r="B17" s="862"/>
      <c r="C17" s="862"/>
      <c r="D17" s="862" t="s">
        <v>518</v>
      </c>
      <c r="E17" s="862"/>
      <c r="F17" s="862" t="s">
        <v>519</v>
      </c>
      <c r="G17" s="862"/>
      <c r="H17" s="862" t="s">
        <v>520</v>
      </c>
      <c r="I17" s="862"/>
      <c r="J17" s="862" t="s">
        <v>521</v>
      </c>
      <c r="K17" s="862"/>
      <c r="L17" s="862" t="s">
        <v>522</v>
      </c>
      <c r="M17" s="862"/>
      <c r="N17" s="865"/>
      <c r="O17" s="862" t="s">
        <v>561</v>
      </c>
      <c r="P17" s="862" t="s">
        <v>619</v>
      </c>
      <c r="Q17" s="862" t="s">
        <v>617</v>
      </c>
      <c r="R17" s="862"/>
      <c r="S17" s="873" t="s">
        <v>556</v>
      </c>
      <c r="T17" s="874"/>
      <c r="U17" s="871"/>
    </row>
    <row r="18" spans="1:21" ht="81.75" customHeight="1" thickBot="1" x14ac:dyDescent="0.3">
      <c r="A18" s="860"/>
      <c r="B18" s="863"/>
      <c r="C18" s="863"/>
      <c r="D18" s="99" t="s">
        <v>318</v>
      </c>
      <c r="E18" s="99" t="s">
        <v>325</v>
      </c>
      <c r="F18" s="99" t="s">
        <v>523</v>
      </c>
      <c r="G18" s="99" t="s">
        <v>286</v>
      </c>
      <c r="H18" s="99" t="s">
        <v>523</v>
      </c>
      <c r="I18" s="99" t="s">
        <v>286</v>
      </c>
      <c r="J18" s="99" t="s">
        <v>523</v>
      </c>
      <c r="K18" s="99" t="s">
        <v>286</v>
      </c>
      <c r="L18" s="99" t="s">
        <v>523</v>
      </c>
      <c r="M18" s="99" t="s">
        <v>286</v>
      </c>
      <c r="N18" s="866"/>
      <c r="O18" s="863"/>
      <c r="P18" s="863"/>
      <c r="Q18" s="99" t="s">
        <v>616</v>
      </c>
      <c r="R18" s="99" t="s">
        <v>618</v>
      </c>
      <c r="S18" s="287" t="s">
        <v>328</v>
      </c>
      <c r="T18" s="287" t="s">
        <v>287</v>
      </c>
      <c r="U18" s="872"/>
    </row>
    <row r="19" spans="1:21" x14ac:dyDescent="0.25">
      <c r="A19" s="85"/>
      <c r="B19" s="86" t="s">
        <v>539</v>
      </c>
      <c r="C19" s="86"/>
      <c r="D19" s="86"/>
      <c r="E19" s="92"/>
      <c r="F19" s="86"/>
      <c r="G19" s="86"/>
      <c r="H19" s="92"/>
      <c r="I19" s="92"/>
      <c r="J19" s="86"/>
      <c r="K19" s="86"/>
      <c r="L19" s="92"/>
      <c r="M19" s="92"/>
      <c r="N19" s="92"/>
      <c r="O19" s="92"/>
      <c r="P19" s="92"/>
      <c r="Q19" s="92"/>
      <c r="R19" s="92"/>
      <c r="S19" s="288"/>
      <c r="T19" s="288"/>
      <c r="U19" s="93"/>
    </row>
    <row r="20" spans="1:21" ht="31.5" x14ac:dyDescent="0.25">
      <c r="A20" s="27" t="s">
        <v>501</v>
      </c>
      <c r="B20" s="26" t="s">
        <v>624</v>
      </c>
      <c r="C20" s="26"/>
      <c r="D20" s="26"/>
      <c r="E20" s="26"/>
      <c r="F20" s="26"/>
      <c r="G20" s="26"/>
      <c r="H20" s="26"/>
      <c r="I20" s="26"/>
      <c r="J20" s="26"/>
      <c r="K20" s="26"/>
      <c r="L20" s="6"/>
      <c r="M20" s="6"/>
      <c r="N20" s="6"/>
      <c r="O20" s="6"/>
      <c r="P20" s="6"/>
      <c r="Q20" s="6"/>
      <c r="R20" s="6"/>
      <c r="S20" s="41"/>
      <c r="T20" s="41"/>
      <c r="U20" s="7"/>
    </row>
    <row r="21" spans="1:21" ht="31.5" x14ac:dyDescent="0.25">
      <c r="A21" s="113" t="s">
        <v>502</v>
      </c>
      <c r="B21" s="26" t="s">
        <v>621</v>
      </c>
      <c r="C21" s="26"/>
      <c r="D21" s="26"/>
      <c r="E21" s="26"/>
      <c r="F21" s="26"/>
      <c r="G21" s="26"/>
      <c r="H21" s="26"/>
      <c r="I21" s="26"/>
      <c r="J21" s="26"/>
      <c r="K21" s="26"/>
      <c r="L21" s="6"/>
      <c r="M21" s="6"/>
      <c r="N21" s="6"/>
      <c r="O21" s="6"/>
      <c r="P21" s="6"/>
      <c r="Q21" s="6"/>
      <c r="R21" s="6"/>
      <c r="S21" s="41"/>
      <c r="T21" s="41"/>
      <c r="U21" s="7"/>
    </row>
    <row r="22" spans="1:21" x14ac:dyDescent="0.25">
      <c r="A22" s="18">
        <v>1</v>
      </c>
      <c r="B22" s="5" t="s">
        <v>540</v>
      </c>
      <c r="C22" s="5"/>
      <c r="D22" s="5"/>
      <c r="E22" s="6"/>
      <c r="F22" s="5"/>
      <c r="G22" s="6"/>
      <c r="H22" s="5"/>
      <c r="I22" s="6"/>
      <c r="J22" s="5"/>
      <c r="K22" s="6"/>
      <c r="L22" s="6"/>
      <c r="M22" s="6"/>
      <c r="N22" s="6"/>
      <c r="O22" s="6"/>
      <c r="P22" s="6"/>
      <c r="Q22" s="6"/>
      <c r="R22" s="6"/>
      <c r="S22" s="41"/>
      <c r="T22" s="41"/>
      <c r="U22" s="7"/>
    </row>
    <row r="23" spans="1:21" x14ac:dyDescent="0.25">
      <c r="A23" s="18">
        <v>2</v>
      </c>
      <c r="B23" s="5" t="s">
        <v>542</v>
      </c>
      <c r="C23" s="5"/>
      <c r="D23" s="5"/>
      <c r="E23" s="6"/>
      <c r="F23" s="5"/>
      <c r="G23" s="6"/>
      <c r="H23" s="5"/>
      <c r="I23" s="6"/>
      <c r="J23" s="5"/>
      <c r="K23" s="6"/>
      <c r="L23" s="6"/>
      <c r="M23" s="6"/>
      <c r="N23" s="6"/>
      <c r="O23" s="6"/>
      <c r="P23" s="6"/>
      <c r="Q23" s="6"/>
      <c r="R23" s="6"/>
      <c r="S23" s="41"/>
      <c r="T23" s="41"/>
      <c r="U23" s="7"/>
    </row>
    <row r="24" spans="1:21" x14ac:dyDescent="0.25">
      <c r="A24" s="94" t="s">
        <v>541</v>
      </c>
      <c r="B24" s="12"/>
      <c r="C24" s="12"/>
      <c r="D24" s="12"/>
      <c r="E24" s="95"/>
      <c r="F24" s="12"/>
      <c r="G24" s="95"/>
      <c r="H24" s="12"/>
      <c r="I24" s="95"/>
      <c r="J24" s="12"/>
      <c r="K24" s="95"/>
      <c r="L24" s="95"/>
      <c r="M24" s="95"/>
      <c r="N24" s="95"/>
      <c r="O24" s="95"/>
      <c r="P24" s="95"/>
      <c r="Q24" s="95"/>
      <c r="R24" s="95"/>
      <c r="S24" s="289"/>
      <c r="T24" s="289"/>
      <c r="U24" s="96"/>
    </row>
    <row r="25" spans="1:21" ht="31.5" x14ac:dyDescent="0.25">
      <c r="A25" s="98" t="s">
        <v>503</v>
      </c>
      <c r="B25" s="97" t="s">
        <v>73</v>
      </c>
      <c r="C25" s="97"/>
      <c r="D25" s="12"/>
      <c r="E25" s="95"/>
      <c r="F25" s="12"/>
      <c r="G25" s="95"/>
      <c r="H25" s="12"/>
      <c r="I25" s="95"/>
      <c r="J25" s="12"/>
      <c r="K25" s="95"/>
      <c r="L25" s="95"/>
      <c r="M25" s="95"/>
      <c r="N25" s="95"/>
      <c r="O25" s="95"/>
      <c r="P25" s="95"/>
      <c r="Q25" s="95"/>
      <c r="R25" s="95"/>
      <c r="S25" s="289"/>
      <c r="T25" s="289"/>
      <c r="U25" s="96"/>
    </row>
    <row r="26" spans="1:21" x14ac:dyDescent="0.25">
      <c r="A26" s="18">
        <v>1</v>
      </c>
      <c r="B26" s="5" t="s">
        <v>540</v>
      </c>
      <c r="C26" s="12"/>
      <c r="D26" s="12"/>
      <c r="E26" s="95"/>
      <c r="F26" s="12"/>
      <c r="G26" s="95"/>
      <c r="H26" s="12"/>
      <c r="I26" s="95"/>
      <c r="J26" s="12"/>
      <c r="K26" s="95"/>
      <c r="L26" s="95"/>
      <c r="M26" s="95"/>
      <c r="N26" s="95"/>
      <c r="O26" s="95"/>
      <c r="P26" s="95"/>
      <c r="Q26" s="95"/>
      <c r="R26" s="95"/>
      <c r="S26" s="289"/>
      <c r="T26" s="289"/>
      <c r="U26" s="96"/>
    </row>
    <row r="27" spans="1:21" x14ac:dyDescent="0.25">
      <c r="A27" s="18">
        <v>2</v>
      </c>
      <c r="B27" s="5" t="s">
        <v>542</v>
      </c>
      <c r="C27" s="12"/>
      <c r="D27" s="12"/>
      <c r="E27" s="95"/>
      <c r="F27" s="12"/>
      <c r="G27" s="95"/>
      <c r="H27" s="12"/>
      <c r="I27" s="95"/>
      <c r="J27" s="12"/>
      <c r="K27" s="95"/>
      <c r="L27" s="95"/>
      <c r="M27" s="95"/>
      <c r="N27" s="95"/>
      <c r="O27" s="95"/>
      <c r="P27" s="95"/>
      <c r="Q27" s="95"/>
      <c r="R27" s="95"/>
      <c r="S27" s="289"/>
      <c r="T27" s="289"/>
      <c r="U27" s="96"/>
    </row>
    <row r="28" spans="1:21" x14ac:dyDescent="0.25">
      <c r="A28" s="94" t="s">
        <v>541</v>
      </c>
      <c r="B28" s="12"/>
      <c r="C28" s="12"/>
      <c r="D28" s="12"/>
      <c r="E28" s="95"/>
      <c r="F28" s="12"/>
      <c r="G28" s="95"/>
      <c r="H28" s="12"/>
      <c r="I28" s="95"/>
      <c r="J28" s="12"/>
      <c r="K28" s="95"/>
      <c r="L28" s="95"/>
      <c r="M28" s="95"/>
      <c r="N28" s="95"/>
      <c r="O28" s="95"/>
      <c r="P28" s="95"/>
      <c r="Q28" s="95"/>
      <c r="R28" s="95"/>
      <c r="S28" s="289"/>
      <c r="T28" s="289"/>
      <c r="U28" s="96"/>
    </row>
    <row r="29" spans="1:21" ht="31.5" x14ac:dyDescent="0.25">
      <c r="A29" s="98" t="s">
        <v>514</v>
      </c>
      <c r="B29" s="97" t="s">
        <v>622</v>
      </c>
      <c r="C29" s="97"/>
      <c r="D29" s="12"/>
      <c r="E29" s="95"/>
      <c r="F29" s="12"/>
      <c r="G29" s="95"/>
      <c r="H29" s="12"/>
      <c r="I29" s="95"/>
      <c r="J29" s="12"/>
      <c r="K29" s="95"/>
      <c r="L29" s="95"/>
      <c r="M29" s="95"/>
      <c r="N29" s="95"/>
      <c r="O29" s="95"/>
      <c r="P29" s="95"/>
      <c r="Q29" s="95"/>
      <c r="R29" s="95"/>
      <c r="S29" s="289"/>
      <c r="T29" s="289"/>
      <c r="U29" s="96"/>
    </row>
    <row r="30" spans="1:21" x14ac:dyDescent="0.25">
      <c r="A30" s="94">
        <v>1</v>
      </c>
      <c r="B30" s="12" t="s">
        <v>540</v>
      </c>
      <c r="C30" s="12"/>
      <c r="D30" s="12"/>
      <c r="E30" s="95"/>
      <c r="F30" s="12"/>
      <c r="G30" s="95"/>
      <c r="H30" s="12"/>
      <c r="I30" s="95"/>
      <c r="J30" s="12"/>
      <c r="K30" s="95"/>
      <c r="L30" s="95"/>
      <c r="M30" s="95"/>
      <c r="N30" s="95"/>
      <c r="O30" s="95"/>
      <c r="P30" s="95"/>
      <c r="Q30" s="95"/>
      <c r="R30" s="95"/>
      <c r="S30" s="289"/>
      <c r="T30" s="289"/>
      <c r="U30" s="96"/>
    </row>
    <row r="31" spans="1:21" x14ac:dyDescent="0.25">
      <c r="A31" s="94">
        <v>2</v>
      </c>
      <c r="B31" s="12" t="s">
        <v>542</v>
      </c>
      <c r="C31" s="12"/>
      <c r="D31" s="12"/>
      <c r="E31" s="95"/>
      <c r="F31" s="12"/>
      <c r="G31" s="95"/>
      <c r="H31" s="12"/>
      <c r="I31" s="95"/>
      <c r="J31" s="12"/>
      <c r="K31" s="95"/>
      <c r="L31" s="95"/>
      <c r="M31" s="95"/>
      <c r="N31" s="95"/>
      <c r="O31" s="95"/>
      <c r="P31" s="95"/>
      <c r="Q31" s="95"/>
      <c r="R31" s="95"/>
      <c r="S31" s="289"/>
      <c r="T31" s="289"/>
      <c r="U31" s="96"/>
    </row>
    <row r="32" spans="1:21" x14ac:dyDescent="0.25">
      <c r="A32" s="94" t="s">
        <v>541</v>
      </c>
      <c r="B32" s="12"/>
      <c r="C32" s="12"/>
      <c r="D32" s="12"/>
      <c r="E32" s="95"/>
      <c r="F32" s="12"/>
      <c r="G32" s="95"/>
      <c r="H32" s="12"/>
      <c r="I32" s="95"/>
      <c r="J32" s="12"/>
      <c r="K32" s="95"/>
      <c r="L32" s="95"/>
      <c r="M32" s="95"/>
      <c r="N32" s="95"/>
      <c r="O32" s="95"/>
      <c r="P32" s="95"/>
      <c r="Q32" s="95"/>
      <c r="R32" s="95"/>
      <c r="S32" s="289"/>
      <c r="T32" s="289"/>
      <c r="U32" s="96"/>
    </row>
    <row r="33" spans="1:21" ht="47.25" x14ac:dyDescent="0.25">
      <c r="A33" s="98" t="s">
        <v>531</v>
      </c>
      <c r="B33" s="97" t="s">
        <v>623</v>
      </c>
      <c r="C33" s="12"/>
      <c r="D33" s="12"/>
      <c r="E33" s="95"/>
      <c r="F33" s="12"/>
      <c r="G33" s="95"/>
      <c r="H33" s="12"/>
      <c r="I33" s="95"/>
      <c r="J33" s="12"/>
      <c r="K33" s="95"/>
      <c r="L33" s="95"/>
      <c r="M33" s="95"/>
      <c r="N33" s="95"/>
      <c r="O33" s="95"/>
      <c r="P33" s="95"/>
      <c r="Q33" s="95"/>
      <c r="R33" s="95"/>
      <c r="S33" s="289"/>
      <c r="T33" s="289"/>
      <c r="U33" s="96"/>
    </row>
    <row r="34" spans="1:21" x14ac:dyDescent="0.25">
      <c r="A34" s="94">
        <v>1</v>
      </c>
      <c r="B34" s="12" t="s">
        <v>540</v>
      </c>
      <c r="C34" s="12"/>
      <c r="D34" s="12"/>
      <c r="E34" s="95"/>
      <c r="F34" s="12"/>
      <c r="G34" s="95"/>
      <c r="H34" s="12"/>
      <c r="I34" s="95"/>
      <c r="J34" s="12"/>
      <c r="K34" s="95"/>
      <c r="L34" s="95"/>
      <c r="M34" s="95"/>
      <c r="N34" s="95"/>
      <c r="O34" s="95"/>
      <c r="P34" s="95"/>
      <c r="Q34" s="95"/>
      <c r="R34" s="95"/>
      <c r="S34" s="289"/>
      <c r="T34" s="289"/>
      <c r="U34" s="96"/>
    </row>
    <row r="35" spans="1:21" x14ac:dyDescent="0.25">
      <c r="A35" s="94">
        <v>2</v>
      </c>
      <c r="B35" s="12" t="s">
        <v>542</v>
      </c>
      <c r="C35" s="12"/>
      <c r="D35" s="12"/>
      <c r="E35" s="95"/>
      <c r="F35" s="12"/>
      <c r="G35" s="95"/>
      <c r="H35" s="12"/>
      <c r="I35" s="95"/>
      <c r="J35" s="12"/>
      <c r="K35" s="95"/>
      <c r="L35" s="95"/>
      <c r="M35" s="95"/>
      <c r="N35" s="95"/>
      <c r="O35" s="95"/>
      <c r="P35" s="95"/>
      <c r="Q35" s="95"/>
      <c r="R35" s="95"/>
      <c r="S35" s="289"/>
      <c r="T35" s="289"/>
      <c r="U35" s="96"/>
    </row>
    <row r="36" spans="1:21" x14ac:dyDescent="0.25">
      <c r="A36" s="94" t="s">
        <v>541</v>
      </c>
      <c r="B36" s="12"/>
      <c r="C36" s="12"/>
      <c r="D36" s="12"/>
      <c r="E36" s="95"/>
      <c r="F36" s="12"/>
      <c r="G36" s="95"/>
      <c r="H36" s="12"/>
      <c r="I36" s="95"/>
      <c r="J36" s="12"/>
      <c r="K36" s="95"/>
      <c r="L36" s="95"/>
      <c r="M36" s="95"/>
      <c r="N36" s="95"/>
      <c r="O36" s="95"/>
      <c r="P36" s="95"/>
      <c r="Q36" s="95"/>
      <c r="R36" s="95"/>
      <c r="S36" s="289"/>
      <c r="T36" s="289"/>
      <c r="U36" s="96"/>
    </row>
    <row r="37" spans="1:21" x14ac:dyDescent="0.25">
      <c r="A37" s="27" t="s">
        <v>504</v>
      </c>
      <c r="B37" s="26" t="s">
        <v>553</v>
      </c>
      <c r="C37" s="26"/>
      <c r="D37" s="26"/>
      <c r="E37" s="26"/>
      <c r="F37" s="26"/>
      <c r="G37" s="26"/>
      <c r="H37" s="26"/>
      <c r="I37" s="26"/>
      <c r="J37" s="26"/>
      <c r="K37" s="26"/>
      <c r="L37" s="6"/>
      <c r="M37" s="6"/>
      <c r="N37" s="6"/>
      <c r="O37" s="6"/>
      <c r="P37" s="6"/>
      <c r="Q37" s="6"/>
      <c r="R37" s="6"/>
      <c r="S37" s="41"/>
      <c r="T37" s="41"/>
      <c r="U37" s="7"/>
    </row>
    <row r="38" spans="1:21" ht="31.5" x14ac:dyDescent="0.25">
      <c r="A38" s="113" t="s">
        <v>505</v>
      </c>
      <c r="B38" s="26" t="s">
        <v>621</v>
      </c>
      <c r="C38" s="26"/>
      <c r="D38" s="26"/>
      <c r="E38" s="26"/>
      <c r="F38" s="26"/>
      <c r="G38" s="26"/>
      <c r="H38" s="26"/>
      <c r="I38" s="26"/>
      <c r="J38" s="26"/>
      <c r="K38" s="26"/>
      <c r="L38" s="6"/>
      <c r="M38" s="6"/>
      <c r="N38" s="6"/>
      <c r="O38" s="6"/>
      <c r="P38" s="6"/>
      <c r="Q38" s="6"/>
      <c r="R38" s="6"/>
      <c r="S38" s="41"/>
      <c r="T38" s="41"/>
      <c r="U38" s="7"/>
    </row>
    <row r="39" spans="1:21" x14ac:dyDescent="0.25">
      <c r="A39" s="18">
        <v>1</v>
      </c>
      <c r="B39" s="5" t="s">
        <v>540</v>
      </c>
      <c r="C39" s="26"/>
      <c r="D39" s="26"/>
      <c r="E39" s="26"/>
      <c r="F39" s="26"/>
      <c r="G39" s="26"/>
      <c r="H39" s="26"/>
      <c r="I39" s="26"/>
      <c r="J39" s="26"/>
      <c r="K39" s="26"/>
      <c r="L39" s="6"/>
      <c r="M39" s="6"/>
      <c r="N39" s="6"/>
      <c r="O39" s="6"/>
      <c r="P39" s="6"/>
      <c r="Q39" s="6"/>
      <c r="R39" s="6"/>
      <c r="S39" s="41"/>
      <c r="T39" s="41"/>
      <c r="U39" s="7"/>
    </row>
    <row r="40" spans="1:21" x14ac:dyDescent="0.25">
      <c r="A40" s="18">
        <v>2</v>
      </c>
      <c r="B40" s="5" t="s">
        <v>542</v>
      </c>
      <c r="C40" s="26"/>
      <c r="D40" s="26"/>
      <c r="E40" s="26"/>
      <c r="F40" s="26"/>
      <c r="G40" s="26"/>
      <c r="H40" s="26"/>
      <c r="I40" s="26"/>
      <c r="J40" s="26"/>
      <c r="K40" s="26"/>
      <c r="L40" s="6"/>
      <c r="M40" s="6"/>
      <c r="N40" s="6"/>
      <c r="O40" s="6"/>
      <c r="P40" s="6"/>
      <c r="Q40" s="6"/>
      <c r="R40" s="6"/>
      <c r="S40" s="41"/>
      <c r="T40" s="41"/>
      <c r="U40" s="7"/>
    </row>
    <row r="41" spans="1:21" x14ac:dyDescent="0.25">
      <c r="A41" s="94" t="s">
        <v>541</v>
      </c>
      <c r="B41" s="12"/>
      <c r="C41" s="26"/>
      <c r="D41" s="26"/>
      <c r="E41" s="26"/>
      <c r="F41" s="26"/>
      <c r="G41" s="26"/>
      <c r="H41" s="26"/>
      <c r="I41" s="26"/>
      <c r="J41" s="26"/>
      <c r="K41" s="26"/>
      <c r="L41" s="6"/>
      <c r="M41" s="6"/>
      <c r="N41" s="6"/>
      <c r="O41" s="6"/>
      <c r="P41" s="6"/>
      <c r="Q41" s="6"/>
      <c r="R41" s="6"/>
      <c r="S41" s="41"/>
      <c r="T41" s="41"/>
      <c r="U41" s="7"/>
    </row>
    <row r="42" spans="1:21" x14ac:dyDescent="0.25">
      <c r="A42" s="196" t="s">
        <v>506</v>
      </c>
      <c r="B42" s="197" t="s">
        <v>107</v>
      </c>
      <c r="C42" s="26"/>
      <c r="D42" s="26"/>
      <c r="E42" s="26"/>
      <c r="F42" s="26"/>
      <c r="G42" s="26"/>
      <c r="H42" s="26"/>
      <c r="I42" s="26"/>
      <c r="J42" s="26"/>
      <c r="K42" s="26"/>
      <c r="L42" s="6"/>
      <c r="M42" s="6"/>
      <c r="N42" s="6"/>
      <c r="O42" s="6"/>
      <c r="P42" s="6"/>
      <c r="Q42" s="6"/>
      <c r="R42" s="6"/>
      <c r="S42" s="41"/>
      <c r="T42" s="41"/>
      <c r="U42" s="7"/>
    </row>
    <row r="43" spans="1:21" x14ac:dyDescent="0.25">
      <c r="A43" s="18">
        <v>1</v>
      </c>
      <c r="B43" s="5" t="s">
        <v>540</v>
      </c>
      <c r="C43" s="26"/>
      <c r="D43" s="26"/>
      <c r="E43" s="26"/>
      <c r="F43" s="26"/>
      <c r="G43" s="26"/>
      <c r="H43" s="26"/>
      <c r="I43" s="26"/>
      <c r="J43" s="26"/>
      <c r="K43" s="26"/>
      <c r="L43" s="6"/>
      <c r="M43" s="6"/>
      <c r="N43" s="6"/>
      <c r="O43" s="6"/>
      <c r="P43" s="6"/>
      <c r="Q43" s="6"/>
      <c r="R43" s="6"/>
      <c r="S43" s="41"/>
      <c r="T43" s="41"/>
      <c r="U43" s="7"/>
    </row>
    <row r="44" spans="1:21" x14ac:dyDescent="0.25">
      <c r="A44" s="18"/>
      <c r="B44" s="5" t="s">
        <v>632</v>
      </c>
      <c r="C44" s="26"/>
      <c r="D44" s="26"/>
      <c r="E44" s="26"/>
      <c r="F44" s="26"/>
      <c r="G44" s="26"/>
      <c r="H44" s="26"/>
      <c r="I44" s="26"/>
      <c r="J44" s="26"/>
      <c r="K44" s="26"/>
      <c r="L44" s="6"/>
      <c r="M44" s="6"/>
      <c r="N44" s="6"/>
      <c r="O44" s="6"/>
      <c r="P44" s="6"/>
      <c r="Q44" s="6"/>
      <c r="R44" s="6"/>
      <c r="S44" s="41"/>
      <c r="T44" s="41"/>
      <c r="U44" s="7"/>
    </row>
    <row r="45" spans="1:21" x14ac:dyDescent="0.25">
      <c r="A45" s="18">
        <v>2</v>
      </c>
      <c r="B45" s="5" t="s">
        <v>542</v>
      </c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  <c r="N45" s="6"/>
      <c r="O45" s="6"/>
      <c r="P45" s="6"/>
      <c r="Q45" s="6"/>
      <c r="R45" s="6"/>
      <c r="S45" s="41"/>
      <c r="T45" s="41"/>
      <c r="U45" s="7"/>
    </row>
    <row r="46" spans="1:21" x14ac:dyDescent="0.25">
      <c r="A46" s="18"/>
      <c r="B46" s="5" t="s">
        <v>632</v>
      </c>
      <c r="C46" s="5"/>
      <c r="D46" s="5"/>
      <c r="E46" s="6"/>
      <c r="F46" s="5"/>
      <c r="G46" s="6"/>
      <c r="H46" s="5"/>
      <c r="I46" s="6"/>
      <c r="J46" s="5"/>
      <c r="K46" s="6"/>
      <c r="L46" s="6"/>
      <c r="M46" s="6"/>
      <c r="N46" s="6"/>
      <c r="O46" s="6"/>
      <c r="P46" s="6"/>
      <c r="Q46" s="6"/>
      <c r="R46" s="6"/>
      <c r="S46" s="41"/>
      <c r="T46" s="41"/>
      <c r="U46" s="7"/>
    </row>
    <row r="47" spans="1:21" x14ac:dyDescent="0.25">
      <c r="A47" s="18" t="s">
        <v>541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41"/>
      <c r="T47" s="41"/>
      <c r="U47" s="7"/>
    </row>
    <row r="48" spans="1:21" x14ac:dyDescent="0.25">
      <c r="A48" s="876" t="s">
        <v>599</v>
      </c>
      <c r="B48" s="877"/>
      <c r="C48" s="12"/>
      <c r="D48" s="12"/>
      <c r="E48" s="95"/>
      <c r="F48" s="12"/>
      <c r="G48" s="95"/>
      <c r="H48" s="12"/>
      <c r="I48" s="95"/>
      <c r="J48" s="12"/>
      <c r="K48" s="95"/>
      <c r="L48" s="95"/>
      <c r="M48" s="95"/>
      <c r="N48" s="95"/>
      <c r="O48" s="95"/>
      <c r="P48" s="95"/>
      <c r="Q48" s="95"/>
      <c r="R48" s="95"/>
      <c r="S48" s="289"/>
      <c r="T48" s="289"/>
      <c r="U48" s="96"/>
    </row>
    <row r="49" spans="1:21" ht="31.5" x14ac:dyDescent="0.25">
      <c r="A49" s="98"/>
      <c r="B49" s="97" t="s">
        <v>620</v>
      </c>
      <c r="C49" s="97"/>
      <c r="D49" s="12"/>
      <c r="E49" s="95"/>
      <c r="F49" s="12"/>
      <c r="G49" s="95"/>
      <c r="H49" s="12"/>
      <c r="I49" s="95"/>
      <c r="J49" s="12"/>
      <c r="K49" s="95"/>
      <c r="L49" s="95"/>
      <c r="M49" s="95"/>
      <c r="N49" s="95"/>
      <c r="O49" s="95"/>
      <c r="P49" s="95"/>
      <c r="Q49" s="95"/>
      <c r="R49" s="95"/>
      <c r="S49" s="289"/>
      <c r="T49" s="289"/>
      <c r="U49" s="96"/>
    </row>
    <row r="50" spans="1:21" x14ac:dyDescent="0.25">
      <c r="A50" s="94">
        <v>1</v>
      </c>
      <c r="B50" s="12" t="s">
        <v>540</v>
      </c>
      <c r="C50" s="12"/>
      <c r="D50" s="12"/>
      <c r="E50" s="95"/>
      <c r="F50" s="12"/>
      <c r="G50" s="95"/>
      <c r="H50" s="12"/>
      <c r="I50" s="95"/>
      <c r="J50" s="12"/>
      <c r="K50" s="95"/>
      <c r="L50" s="95"/>
      <c r="M50" s="95"/>
      <c r="N50" s="95"/>
      <c r="O50" s="95"/>
      <c r="P50" s="95"/>
      <c r="Q50" s="95"/>
      <c r="R50" s="95"/>
      <c r="S50" s="289"/>
      <c r="T50" s="289"/>
      <c r="U50" s="96"/>
    </row>
    <row r="51" spans="1:21" x14ac:dyDescent="0.25">
      <c r="A51" s="94">
        <v>2</v>
      </c>
      <c r="B51" s="12" t="s">
        <v>542</v>
      </c>
      <c r="C51" s="12"/>
      <c r="D51" s="12"/>
      <c r="E51" s="95"/>
      <c r="F51" s="12"/>
      <c r="G51" s="95"/>
      <c r="H51" s="12"/>
      <c r="I51" s="95"/>
      <c r="J51" s="12"/>
      <c r="K51" s="95"/>
      <c r="L51" s="95"/>
      <c r="M51" s="95"/>
      <c r="N51" s="95"/>
      <c r="O51" s="95"/>
      <c r="P51" s="95"/>
      <c r="Q51" s="95"/>
      <c r="R51" s="95"/>
      <c r="S51" s="289"/>
      <c r="T51" s="289"/>
      <c r="U51" s="96"/>
    </row>
    <row r="52" spans="1:21" ht="16.5" thickBot="1" x14ac:dyDescent="0.3">
      <c r="A52" s="89" t="s">
        <v>541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290"/>
      <c r="T52" s="290"/>
      <c r="U52" s="91"/>
    </row>
    <row r="53" spans="1:21" x14ac:dyDescent="0.25">
      <c r="A53" s="87"/>
      <c r="B53" s="8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x14ac:dyDescent="0.25">
      <c r="A54" s="87"/>
      <c r="B54" s="878" t="s">
        <v>323</v>
      </c>
      <c r="C54" s="878"/>
      <c r="D54" s="87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x14ac:dyDescent="0.25">
      <c r="A55" s="87"/>
      <c r="B55" s="88" t="s">
        <v>319</v>
      </c>
      <c r="C55" s="40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  <row r="56" spans="1:21" x14ac:dyDescent="0.25">
      <c r="A56" s="87"/>
      <c r="B56" s="878" t="s">
        <v>320</v>
      </c>
      <c r="C56" s="878"/>
      <c r="D56" s="878"/>
      <c r="E56" s="878"/>
      <c r="F56" s="878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</row>
    <row r="57" spans="1:21" x14ac:dyDescent="0.25">
      <c r="A57" s="28"/>
      <c r="B57" s="1" t="s">
        <v>329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x14ac:dyDescent="0.25">
      <c r="A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x14ac:dyDescent="0.25">
      <c r="A59" s="28"/>
      <c r="B59" s="875" t="s">
        <v>112</v>
      </c>
      <c r="C59" s="875"/>
      <c r="D59" s="875"/>
      <c r="E59" s="875"/>
      <c r="F59" s="875"/>
      <c r="G59" s="875"/>
      <c r="H59" s="875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x14ac:dyDescent="0.25">
      <c r="A60" s="28"/>
      <c r="B60" s="1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x14ac:dyDescent="0.25">
      <c r="A62" s="14"/>
    </row>
    <row r="63" spans="1:21" x14ac:dyDescent="0.25">
      <c r="A63" s="20"/>
      <c r="C63" s="21"/>
      <c r="G63" s="31"/>
      <c r="H63" s="22"/>
      <c r="I63" s="31"/>
    </row>
    <row r="64" spans="1:21" x14ac:dyDescent="0.25">
      <c r="D64" s="24"/>
      <c r="G64" s="23"/>
      <c r="I64" s="23"/>
      <c r="J64" s="23"/>
      <c r="K64" s="23"/>
      <c r="M64" s="31"/>
      <c r="N64" s="31"/>
      <c r="O64" s="31"/>
      <c r="P64" s="31"/>
      <c r="Q64" s="31"/>
      <c r="R64" s="31"/>
      <c r="S64" s="31"/>
      <c r="T64" s="31"/>
      <c r="U64" s="22"/>
    </row>
    <row r="65" spans="1:9" x14ac:dyDescent="0.25">
      <c r="A65" s="17"/>
      <c r="D65" s="16"/>
      <c r="I65" s="286"/>
    </row>
  </sheetData>
  <mergeCells count="22">
    <mergeCell ref="B59:H59"/>
    <mergeCell ref="F17:G17"/>
    <mergeCell ref="H17:I17"/>
    <mergeCell ref="J17:K17"/>
    <mergeCell ref="D17:E17"/>
    <mergeCell ref="A48:B48"/>
    <mergeCell ref="B56:F56"/>
    <mergeCell ref="B54:D54"/>
    <mergeCell ref="A7:U7"/>
    <mergeCell ref="A16:A18"/>
    <mergeCell ref="B16:B18"/>
    <mergeCell ref="C16:C18"/>
    <mergeCell ref="D16:M16"/>
    <mergeCell ref="N16:N18"/>
    <mergeCell ref="O16:R16"/>
    <mergeCell ref="S16:T16"/>
    <mergeCell ref="L17:M17"/>
    <mergeCell ref="Q17:R17"/>
    <mergeCell ref="O17:O18"/>
    <mergeCell ref="U16:U18"/>
    <mergeCell ref="S17:T17"/>
    <mergeCell ref="P17:P18"/>
  </mergeCells>
  <phoneticPr fontId="0" type="noConversion"/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view="pageBreakPreview" zoomScale="80" zoomScaleNormal="70" zoomScaleSheetLayoutView="80" workbookViewId="0">
      <pane xSplit="2" topLeftCell="D1" activePane="topRight" state="frozen"/>
      <selection activeCell="A10" sqref="A10"/>
      <selection pane="topRight" activeCell="V3" sqref="V3"/>
    </sheetView>
  </sheetViews>
  <sheetFormatPr defaultColWidth="9" defaultRowHeight="15" x14ac:dyDescent="0.25"/>
  <cols>
    <col min="1" max="1" width="7.25" style="433" customWidth="1"/>
    <col min="2" max="2" width="32.375" style="435" customWidth="1"/>
    <col min="3" max="3" width="16.25" style="435" customWidth="1"/>
    <col min="4" max="4" width="14.625" style="435" customWidth="1"/>
    <col min="5" max="5" width="9.625" style="435" customWidth="1"/>
    <col min="6" max="6" width="9.75" style="435" customWidth="1"/>
    <col min="7" max="7" width="7.75" style="435" customWidth="1"/>
    <col min="8" max="8" width="10.125" style="435" customWidth="1"/>
    <col min="9" max="9" width="8.375" style="435" customWidth="1"/>
    <col min="10" max="10" width="16" style="435" hidden="1" customWidth="1"/>
    <col min="11" max="11" width="11.625" style="435" hidden="1" customWidth="1"/>
    <col min="12" max="12" width="16.875" style="435" hidden="1" customWidth="1"/>
    <col min="13" max="13" width="13.25" style="435" hidden="1" customWidth="1"/>
    <col min="14" max="14" width="18.375" style="435" hidden="1" customWidth="1"/>
    <col min="15" max="15" width="15" style="435" hidden="1" customWidth="1"/>
    <col min="16" max="16" width="14.75" style="435" bestFit="1" customWidth="1"/>
    <col min="17" max="17" width="14.625" style="435" bestFit="1" customWidth="1"/>
    <col min="18" max="18" width="13.75" style="435" hidden="1" customWidth="1"/>
    <col min="19" max="19" width="14.25" style="435" hidden="1" customWidth="1"/>
    <col min="20" max="20" width="15.5" style="535" customWidth="1"/>
    <col min="21" max="21" width="13.75" style="535" customWidth="1"/>
    <col min="22" max="22" width="27.75" style="535" customWidth="1"/>
    <col min="23" max="23" width="9.25" style="435" hidden="1" customWidth="1"/>
    <col min="24" max="24" width="7.625" style="435" hidden="1" customWidth="1"/>
    <col min="25" max="25" width="8" style="435" hidden="1" customWidth="1"/>
    <col min="26" max="26" width="11.875" style="435" hidden="1" customWidth="1"/>
    <col min="27" max="16384" width="9" style="433"/>
  </cols>
  <sheetData>
    <row r="1" spans="1:26" ht="17.25" customHeight="1" x14ac:dyDescent="0.25">
      <c r="N1" s="534"/>
      <c r="O1" s="534"/>
      <c r="P1" s="534"/>
      <c r="Q1" s="686"/>
      <c r="R1" s="687"/>
      <c r="S1" s="687"/>
      <c r="T1" s="687"/>
      <c r="U1" s="688"/>
      <c r="V1" s="445" t="s">
        <v>102</v>
      </c>
      <c r="W1" s="534"/>
      <c r="X1" s="534"/>
      <c r="Y1" s="534"/>
      <c r="Z1" s="665"/>
    </row>
    <row r="2" spans="1:26" ht="17.25" customHeight="1" x14ac:dyDescent="0.25">
      <c r="N2" s="534"/>
      <c r="O2" s="534"/>
      <c r="P2" s="534"/>
      <c r="Q2" s="445"/>
      <c r="R2" s="445"/>
      <c r="S2" s="445"/>
      <c r="T2" s="445"/>
      <c r="U2" s="688"/>
      <c r="V2" s="705" t="s">
        <v>896</v>
      </c>
      <c r="W2" s="534"/>
      <c r="X2" s="534"/>
      <c r="Y2" s="534"/>
      <c r="Z2" s="665"/>
    </row>
    <row r="3" spans="1:26" ht="17.25" customHeight="1" x14ac:dyDescent="0.25">
      <c r="N3" s="534"/>
      <c r="O3" s="534"/>
      <c r="P3" s="534"/>
      <c r="Q3" s="880"/>
      <c r="R3" s="880"/>
      <c r="S3" s="880"/>
      <c r="T3" s="880"/>
      <c r="U3" s="880"/>
      <c r="V3" s="688"/>
      <c r="W3" s="534"/>
      <c r="X3" s="534"/>
      <c r="Y3" s="534"/>
      <c r="Z3" s="665"/>
    </row>
    <row r="4" spans="1:26" ht="17.25" customHeight="1" x14ac:dyDescent="0.25">
      <c r="N4" s="534"/>
      <c r="O4" s="534"/>
      <c r="P4" s="534"/>
      <c r="Q4" s="686"/>
      <c r="R4" s="446"/>
      <c r="S4" s="446"/>
      <c r="T4" s="446"/>
      <c r="U4" s="688"/>
      <c r="V4" s="445" t="s">
        <v>856</v>
      </c>
      <c r="W4" s="534"/>
      <c r="X4" s="534"/>
      <c r="Y4" s="534"/>
      <c r="Z4" s="665"/>
    </row>
    <row r="5" spans="1:26" ht="17.25" customHeight="1" x14ac:dyDescent="0.25">
      <c r="N5" s="534"/>
      <c r="O5" s="534"/>
      <c r="P5" s="534"/>
      <c r="Q5" s="444"/>
      <c r="R5" s="444"/>
      <c r="S5" s="444"/>
      <c r="T5" s="444"/>
      <c r="U5" s="688"/>
      <c r="V5" s="445" t="s">
        <v>899</v>
      </c>
      <c r="W5" s="534"/>
      <c r="X5" s="534"/>
      <c r="Y5" s="534"/>
      <c r="Z5" s="665"/>
    </row>
    <row r="6" spans="1:26" ht="17.25" customHeight="1" x14ac:dyDescent="0.25">
      <c r="N6" s="534"/>
      <c r="O6" s="534"/>
      <c r="P6" s="534"/>
      <c r="Q6" s="534"/>
      <c r="R6" s="534"/>
      <c r="S6" s="534"/>
      <c r="V6" s="534"/>
      <c r="W6" s="534"/>
      <c r="X6" s="534"/>
      <c r="Y6" s="534"/>
      <c r="Z6" s="665"/>
    </row>
    <row r="7" spans="1:26" s="636" customFormat="1" ht="18.75" customHeight="1" x14ac:dyDescent="0.25">
      <c r="A7" s="881" t="s">
        <v>901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1"/>
      <c r="V7" s="881"/>
      <c r="W7" s="881"/>
      <c r="X7" s="881"/>
      <c r="Y7" s="881"/>
      <c r="Z7" s="881"/>
    </row>
    <row r="8" spans="1:26" ht="30.6" customHeight="1" x14ac:dyDescent="0.25">
      <c r="A8" s="664"/>
      <c r="G8" s="882" t="s">
        <v>935</v>
      </c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</row>
    <row r="9" spans="1:26" ht="30.6" customHeight="1" thickBot="1" x14ac:dyDescent="0.3">
      <c r="A9" s="664"/>
      <c r="G9" s="695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</row>
    <row r="10" spans="1:26" s="435" customFormat="1" ht="44.45" customHeight="1" x14ac:dyDescent="0.25">
      <c r="A10" s="879" t="s">
        <v>80</v>
      </c>
      <c r="B10" s="879" t="s">
        <v>91</v>
      </c>
      <c r="C10" s="879" t="s">
        <v>77</v>
      </c>
      <c r="D10" s="879" t="s">
        <v>95</v>
      </c>
      <c r="E10" s="879" t="s">
        <v>75</v>
      </c>
      <c r="F10" s="879"/>
      <c r="G10" s="879"/>
      <c r="H10" s="879" t="s">
        <v>76</v>
      </c>
      <c r="I10" s="879"/>
      <c r="J10" s="879" t="s">
        <v>94</v>
      </c>
      <c r="K10" s="879"/>
      <c r="L10" s="879"/>
      <c r="M10" s="879"/>
      <c r="N10" s="879" t="s">
        <v>145</v>
      </c>
      <c r="O10" s="879" t="s">
        <v>146</v>
      </c>
      <c r="P10" s="879" t="s">
        <v>900</v>
      </c>
      <c r="Q10" s="879"/>
      <c r="R10" s="879" t="s">
        <v>144</v>
      </c>
      <c r="S10" s="879"/>
      <c r="T10" s="884" t="s">
        <v>78</v>
      </c>
      <c r="U10" s="884"/>
      <c r="V10" s="884"/>
      <c r="W10" s="888" t="s">
        <v>288</v>
      </c>
      <c r="X10" s="888"/>
      <c r="Y10" s="888"/>
      <c r="Z10" s="889"/>
    </row>
    <row r="11" spans="1:26" s="435" customFormat="1" ht="39.6" customHeight="1" x14ac:dyDescent="0.25">
      <c r="A11" s="884"/>
      <c r="B11" s="879"/>
      <c r="C11" s="879"/>
      <c r="D11" s="879"/>
      <c r="E11" s="879" t="s">
        <v>902</v>
      </c>
      <c r="F11" s="879" t="s">
        <v>934</v>
      </c>
      <c r="G11" s="879" t="s">
        <v>728</v>
      </c>
      <c r="H11" s="879" t="s">
        <v>92</v>
      </c>
      <c r="I11" s="879" t="s">
        <v>93</v>
      </c>
      <c r="J11" s="879" t="s">
        <v>97</v>
      </c>
      <c r="K11" s="879" t="s">
        <v>81</v>
      </c>
      <c r="L11" s="879" t="s">
        <v>98</v>
      </c>
      <c r="M11" s="879" t="s">
        <v>85</v>
      </c>
      <c r="N11" s="879"/>
      <c r="O11" s="879"/>
      <c r="P11" s="879" t="s">
        <v>853</v>
      </c>
      <c r="Q11" s="879" t="s">
        <v>86</v>
      </c>
      <c r="R11" s="879" t="s">
        <v>147</v>
      </c>
      <c r="S11" s="879" t="s">
        <v>86</v>
      </c>
      <c r="T11" s="879" t="s">
        <v>124</v>
      </c>
      <c r="U11" s="879" t="s">
        <v>99</v>
      </c>
      <c r="V11" s="879" t="s">
        <v>100</v>
      </c>
      <c r="W11" s="886" t="s">
        <v>79</v>
      </c>
      <c r="X11" s="886"/>
      <c r="Y11" s="886" t="s">
        <v>82</v>
      </c>
      <c r="Z11" s="887"/>
    </row>
    <row r="12" spans="1:26" ht="77.25" customHeight="1" x14ac:dyDescent="0.25">
      <c r="A12" s="884"/>
      <c r="B12" s="879"/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79"/>
      <c r="Q12" s="879"/>
      <c r="R12" s="879"/>
      <c r="S12" s="879"/>
      <c r="T12" s="879"/>
      <c r="U12" s="879"/>
      <c r="V12" s="879"/>
      <c r="W12" s="533" t="s">
        <v>118</v>
      </c>
      <c r="X12" s="533" t="s">
        <v>90</v>
      </c>
      <c r="Y12" s="537" t="s">
        <v>83</v>
      </c>
      <c r="Z12" s="536" t="s">
        <v>84</v>
      </c>
    </row>
    <row r="13" spans="1:26" s="550" customFormat="1" ht="63.75" customHeight="1" x14ac:dyDescent="0.25">
      <c r="A13" s="499" t="s">
        <v>501</v>
      </c>
      <c r="B13" s="432"/>
      <c r="C13" s="434" t="s">
        <v>419</v>
      </c>
      <c r="D13" s="436"/>
      <c r="E13" s="666"/>
      <c r="F13" s="436"/>
      <c r="G13" s="666"/>
      <c r="H13" s="666"/>
      <c r="I13" s="666"/>
      <c r="J13" s="549"/>
      <c r="K13" s="549"/>
      <c r="L13" s="549"/>
      <c r="M13" s="549"/>
      <c r="N13" s="549"/>
      <c r="O13" s="549"/>
      <c r="P13" s="541" t="e">
        <f>#REF!</f>
        <v>#REF!</v>
      </c>
      <c r="Q13" s="436"/>
      <c r="R13" s="549"/>
      <c r="S13" s="549"/>
      <c r="T13" s="297"/>
      <c r="U13" s="434" t="s">
        <v>497</v>
      </c>
      <c r="V13" s="297"/>
      <c r="W13" s="436"/>
      <c r="X13" s="436"/>
      <c r="Y13" s="437"/>
      <c r="Z13" s="438"/>
    </row>
    <row r="14" spans="1:26" s="550" customFormat="1" ht="63.75" customHeight="1" x14ac:dyDescent="0.25">
      <c r="A14" s="499" t="s">
        <v>504</v>
      </c>
      <c r="B14" s="432"/>
      <c r="C14" s="434"/>
      <c r="D14" s="436"/>
      <c r="E14" s="666"/>
      <c r="F14" s="436"/>
      <c r="G14" s="666"/>
      <c r="H14" s="666"/>
      <c r="I14" s="666"/>
      <c r="J14" s="549"/>
      <c r="K14" s="549"/>
      <c r="L14" s="549"/>
      <c r="M14" s="549"/>
      <c r="N14" s="549"/>
      <c r="O14" s="549"/>
      <c r="P14" s="541" t="e">
        <f>#REF!</f>
        <v>#REF!</v>
      </c>
      <c r="Q14" s="436"/>
      <c r="R14" s="549"/>
      <c r="S14" s="549"/>
      <c r="T14" s="297"/>
      <c r="U14" s="434"/>
      <c r="V14" s="297"/>
      <c r="W14" s="691"/>
      <c r="X14" s="691"/>
      <c r="Y14" s="692"/>
      <c r="Z14" s="691"/>
    </row>
    <row r="15" spans="1:26" ht="44.25" customHeight="1" x14ac:dyDescent="0.25">
      <c r="A15" s="693" t="s">
        <v>566</v>
      </c>
      <c r="B15" s="689"/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  <c r="P15" s="694" t="e">
        <f>#REF!</f>
        <v>#REF!</v>
      </c>
      <c r="Q15" s="689"/>
      <c r="R15" s="689"/>
      <c r="S15" s="689"/>
      <c r="T15" s="690"/>
      <c r="U15" s="690"/>
      <c r="V15" s="690"/>
    </row>
    <row r="16" spans="1:26" ht="76.5" customHeight="1" x14ac:dyDescent="0.25">
      <c r="B16" s="885" t="s">
        <v>785</v>
      </c>
      <c r="C16" s="885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5"/>
      <c r="X16" s="885"/>
      <c r="Y16" s="885"/>
      <c r="Z16" s="885"/>
    </row>
    <row r="17" spans="2:22" x14ac:dyDescent="0.25">
      <c r="B17" s="435" t="s">
        <v>854</v>
      </c>
      <c r="V17" s="542"/>
    </row>
    <row r="18" spans="2:22" x14ac:dyDescent="0.25">
      <c r="B18" s="433"/>
    </row>
    <row r="20" spans="2:22" x14ac:dyDescent="0.25">
      <c r="E20" s="637"/>
      <c r="F20" s="637"/>
      <c r="G20" s="637"/>
      <c r="H20" s="637"/>
      <c r="I20" s="637"/>
      <c r="J20" s="637"/>
      <c r="K20" s="637"/>
      <c r="L20" s="637"/>
      <c r="M20" s="637"/>
      <c r="N20" s="637"/>
      <c r="O20" s="433"/>
      <c r="P20" s="433"/>
      <c r="Q20" s="433"/>
      <c r="R20" s="433"/>
      <c r="S20" s="433"/>
      <c r="T20" s="433"/>
    </row>
    <row r="22" spans="2:22" ht="15.75" x14ac:dyDescent="0.25">
      <c r="D22" s="423" t="s">
        <v>784</v>
      </c>
    </row>
  </sheetData>
  <mergeCells count="35">
    <mergeCell ref="B16:Z16"/>
    <mergeCell ref="C10:C12"/>
    <mergeCell ref="F11:F12"/>
    <mergeCell ref="I11:I12"/>
    <mergeCell ref="V11:V12"/>
    <mergeCell ref="Y11:Z11"/>
    <mergeCell ref="W10:Z10"/>
    <mergeCell ref="W11:X11"/>
    <mergeCell ref="J10:M10"/>
    <mergeCell ref="T10:V10"/>
    <mergeCell ref="P10:Q10"/>
    <mergeCell ref="N10:N12"/>
    <mergeCell ref="O10:O12"/>
    <mergeCell ref="Q3:U3"/>
    <mergeCell ref="K11:K12"/>
    <mergeCell ref="T11:T12"/>
    <mergeCell ref="U11:U12"/>
    <mergeCell ref="A7:Z7"/>
    <mergeCell ref="D10:D12"/>
    <mergeCell ref="G8:T8"/>
    <mergeCell ref="A10:A12"/>
    <mergeCell ref="B10:B12"/>
    <mergeCell ref="J11:J12"/>
    <mergeCell ref="P11:P12"/>
    <mergeCell ref="R10:S10"/>
    <mergeCell ref="S11:S12"/>
    <mergeCell ref="L11:L12"/>
    <mergeCell ref="M11:M12"/>
    <mergeCell ref="H10:I10"/>
    <mergeCell ref="R11:R12"/>
    <mergeCell ref="H11:H12"/>
    <mergeCell ref="E10:G10"/>
    <mergeCell ref="E11:E12"/>
    <mergeCell ref="G11:G12"/>
    <mergeCell ref="Q11:Q12"/>
  </mergeCells>
  <phoneticPr fontId="0" type="noConversion"/>
  <printOptions horizontalCentered="1"/>
  <pageMargins left="0.28999999999999998" right="0.2" top="1.08" bottom="0.39370078740157483" header="0.31496062992125984" footer="0.31496062992125984"/>
  <pageSetup paperSize="9" scale="66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86"/>
  <sheetViews>
    <sheetView workbookViewId="0">
      <pane xSplit="18810" topLeftCell="L1"/>
      <selection activeCell="D29" sqref="D29"/>
      <selection pane="topRight" activeCell="L1" sqref="L1"/>
    </sheetView>
  </sheetViews>
  <sheetFormatPr defaultColWidth="9" defaultRowHeight="15.75" outlineLevelRow="1" x14ac:dyDescent="0.25"/>
  <cols>
    <col min="1" max="1" width="54" style="84" customWidth="1"/>
    <col min="2" max="2" width="12" style="84" customWidth="1"/>
    <col min="3" max="3" width="16.25" style="84" customWidth="1"/>
    <col min="4" max="4" width="14.25" style="84" customWidth="1"/>
    <col min="5" max="5" width="15.5" style="84" customWidth="1"/>
    <col min="6" max="6" width="20.25" style="84" customWidth="1"/>
    <col min="7" max="11" width="5.875" style="84" hidden="1" customWidth="1"/>
    <col min="12" max="12" width="24.875" style="84" customWidth="1"/>
    <col min="13" max="13" width="12.625" style="84" bestFit="1" customWidth="1"/>
    <col min="14" max="16384" width="9" style="84"/>
  </cols>
  <sheetData>
    <row r="1" spans="1:16" s="441" customFormat="1" ht="11.25" x14ac:dyDescent="0.25">
      <c r="L1" s="439" t="s">
        <v>403</v>
      </c>
    </row>
    <row r="2" spans="1:16" s="441" customFormat="1" ht="11.25" x14ac:dyDescent="0.25">
      <c r="L2" s="439" t="s">
        <v>101</v>
      </c>
    </row>
    <row r="3" spans="1:16" s="441" customFormat="1" ht="11.25" x14ac:dyDescent="0.25">
      <c r="L3" s="439" t="s">
        <v>425</v>
      </c>
    </row>
    <row r="4" spans="1:16" s="441" customFormat="1" ht="11.25" x14ac:dyDescent="0.25">
      <c r="L4" s="440" t="s">
        <v>426</v>
      </c>
    </row>
    <row r="5" spans="1:16" s="441" customFormat="1" ht="11.25" x14ac:dyDescent="0.25">
      <c r="L5" s="440"/>
    </row>
    <row r="6" spans="1:16" s="443" customFormat="1" ht="15" x14ac:dyDescent="0.25">
      <c r="A6" s="442"/>
      <c r="B6" s="442"/>
      <c r="F6" s="893" t="s">
        <v>102</v>
      </c>
      <c r="G6" s="893"/>
      <c r="H6" s="893"/>
      <c r="I6" s="893"/>
      <c r="J6" s="893"/>
      <c r="K6" s="893"/>
      <c r="L6" s="893"/>
    </row>
    <row r="7" spans="1:16" s="443" customFormat="1" ht="15" x14ac:dyDescent="0.25">
      <c r="A7" s="442"/>
      <c r="B7" s="442"/>
      <c r="F7" s="894" t="s">
        <v>415</v>
      </c>
      <c r="G7" s="894"/>
      <c r="H7" s="894"/>
      <c r="I7" s="894"/>
      <c r="J7" s="894"/>
      <c r="K7" s="894"/>
      <c r="L7" s="894"/>
    </row>
    <row r="8" spans="1:16" s="443" customFormat="1" ht="19.5" customHeight="1" x14ac:dyDescent="0.25">
      <c r="A8" s="442"/>
      <c r="B8" s="442"/>
      <c r="F8" s="448"/>
      <c r="G8" s="447"/>
      <c r="H8" s="447"/>
      <c r="I8" s="447"/>
      <c r="J8" s="447"/>
      <c r="K8" s="447"/>
      <c r="L8" s="447" t="s">
        <v>427</v>
      </c>
    </row>
    <row r="9" spans="1:16" s="443" customFormat="1" ht="15" x14ac:dyDescent="0.25">
      <c r="A9" s="442"/>
      <c r="B9" s="442"/>
      <c r="F9" s="449"/>
      <c r="G9" s="449"/>
      <c r="H9" s="449"/>
      <c r="I9" s="447" t="s">
        <v>499</v>
      </c>
      <c r="J9" s="447" t="s">
        <v>499</v>
      </c>
      <c r="K9" s="448"/>
      <c r="L9" s="447" t="s">
        <v>417</v>
      </c>
    </row>
    <row r="10" spans="1:16" s="443" customFormat="1" ht="12.75" x14ac:dyDescent="0.2">
      <c r="A10" s="442"/>
      <c r="B10" s="442"/>
      <c r="E10" s="444"/>
    </row>
    <row r="11" spans="1:16" s="512" customFormat="1" ht="18.75" x14ac:dyDescent="0.25">
      <c r="A11" s="891" t="s">
        <v>412</v>
      </c>
      <c r="B11" s="891"/>
      <c r="C11" s="891"/>
      <c r="D11" s="891"/>
      <c r="E11" s="891"/>
      <c r="F11" s="891"/>
      <c r="G11" s="891"/>
      <c r="H11" s="891"/>
      <c r="I11" s="891"/>
      <c r="J11" s="891"/>
      <c r="K11" s="891"/>
      <c r="L11" s="891"/>
    </row>
    <row r="12" spans="1:16" s="512" customFormat="1" ht="18.75" x14ac:dyDescent="0.25">
      <c r="A12" s="892"/>
      <c r="B12" s="892"/>
      <c r="C12" s="892"/>
      <c r="D12" s="892"/>
      <c r="E12" s="892"/>
      <c r="F12" s="892"/>
      <c r="G12" s="892"/>
      <c r="H12" s="892"/>
      <c r="I12" s="892"/>
      <c r="J12" s="892"/>
      <c r="K12" s="892"/>
      <c r="L12" s="892"/>
      <c r="P12" s="423"/>
    </row>
    <row r="13" spans="1:16" ht="16.5" thickBot="1" x14ac:dyDescent="0.3">
      <c r="A13" s="310" t="s">
        <v>348</v>
      </c>
      <c r="B13" s="310"/>
      <c r="C13" s="310" t="s">
        <v>349</v>
      </c>
      <c r="E13" s="312"/>
      <c r="F13" s="313"/>
      <c r="G13" s="313"/>
      <c r="H13" s="313"/>
      <c r="I13" s="313"/>
    </row>
    <row r="14" spans="1:16" x14ac:dyDescent="0.25">
      <c r="A14" s="406" t="s">
        <v>350</v>
      </c>
      <c r="B14" s="406"/>
      <c r="C14" s="342"/>
    </row>
    <row r="15" spans="1:16" x14ac:dyDescent="0.25">
      <c r="A15" s="407" t="s">
        <v>351</v>
      </c>
      <c r="B15" s="407"/>
      <c r="C15" s="352">
        <v>0</v>
      </c>
    </row>
    <row r="16" spans="1:16" x14ac:dyDescent="0.25">
      <c r="A16" s="407" t="s">
        <v>352</v>
      </c>
      <c r="B16" s="407"/>
      <c r="C16" s="513"/>
      <c r="E16" s="311" t="s">
        <v>257</v>
      </c>
    </row>
    <row r="17" spans="1:15" ht="16.5" thickBot="1" x14ac:dyDescent="0.3">
      <c r="A17" s="351" t="s">
        <v>353</v>
      </c>
      <c r="B17" s="351"/>
      <c r="C17" s="393"/>
      <c r="E17" s="890" t="s">
        <v>354</v>
      </c>
      <c r="F17" s="890"/>
      <c r="G17" s="316"/>
      <c r="H17" s="317">
        <f>SUM(C79:L79)</f>
        <v>0</v>
      </c>
      <c r="L17" s="410"/>
      <c r="O17" s="318"/>
    </row>
    <row r="18" spans="1:15" x14ac:dyDescent="0.25">
      <c r="A18" s="408" t="s">
        <v>355</v>
      </c>
      <c r="B18" s="408"/>
      <c r="C18" s="392">
        <v>0</v>
      </c>
      <c r="E18" s="890" t="s">
        <v>356</v>
      </c>
      <c r="F18" s="890"/>
      <c r="G18" s="316"/>
      <c r="H18" s="317" t="str">
        <f>IF(SUM(C80:L80)=0,"не окупается",SUM(C80:L80))</f>
        <v>не окупается</v>
      </c>
      <c r="L18" s="316"/>
    </row>
    <row r="19" spans="1:15" x14ac:dyDescent="0.25">
      <c r="A19" s="384" t="s">
        <v>357</v>
      </c>
      <c r="B19" s="384"/>
      <c r="C19" s="355">
        <v>0</v>
      </c>
      <c r="E19" s="890" t="s">
        <v>358</v>
      </c>
      <c r="F19" s="890"/>
      <c r="G19" s="316"/>
      <c r="H19" s="319">
        <f>L77</f>
        <v>0</v>
      </c>
      <c r="L19" s="411"/>
    </row>
    <row r="20" spans="1:15" x14ac:dyDescent="0.25">
      <c r="A20" s="384" t="s">
        <v>359</v>
      </c>
      <c r="B20" s="384"/>
      <c r="C20" s="355">
        <v>0</v>
      </c>
      <c r="E20" s="890" t="s">
        <v>360</v>
      </c>
      <c r="F20" s="890"/>
      <c r="G20" s="316"/>
      <c r="H20" s="320" t="str">
        <f>IF(H19&gt;0,"да","нет")</f>
        <v>нет</v>
      </c>
      <c r="L20" s="316"/>
    </row>
    <row r="21" spans="1:15" x14ac:dyDescent="0.25">
      <c r="A21" s="384" t="s">
        <v>361</v>
      </c>
      <c r="B21" s="384"/>
      <c r="C21" s="405">
        <f>-SUM(C51:E51)</f>
        <v>0</v>
      </c>
    </row>
    <row r="22" spans="1:15" x14ac:dyDescent="0.25">
      <c r="A22" s="384" t="s">
        <v>362</v>
      </c>
      <c r="B22" s="384"/>
      <c r="C22" s="355">
        <v>1</v>
      </c>
    </row>
    <row r="23" spans="1:15" x14ac:dyDescent="0.25">
      <c r="A23" s="384" t="s">
        <v>363</v>
      </c>
      <c r="B23" s="384"/>
      <c r="C23" s="355">
        <v>1</v>
      </c>
    </row>
    <row r="24" spans="1:15" x14ac:dyDescent="0.25">
      <c r="A24" s="387" t="s">
        <v>306</v>
      </c>
      <c r="B24" s="387"/>
      <c r="C24" s="353">
        <v>0</v>
      </c>
    </row>
    <row r="25" spans="1:15" ht="16.5" thickBot="1" x14ac:dyDescent="0.3">
      <c r="A25" s="385" t="s">
        <v>586</v>
      </c>
      <c r="B25" s="385"/>
      <c r="C25" s="354"/>
    </row>
    <row r="26" spans="1:15" x14ac:dyDescent="0.25">
      <c r="A26" s="388" t="s">
        <v>306</v>
      </c>
      <c r="B26" s="415"/>
      <c r="C26" s="314">
        <v>0</v>
      </c>
    </row>
    <row r="27" spans="1:15" x14ac:dyDescent="0.25">
      <c r="A27" s="389" t="s">
        <v>364</v>
      </c>
      <c r="B27" s="416"/>
      <c r="C27" s="315">
        <v>0</v>
      </c>
    </row>
    <row r="28" spans="1:15" ht="16.5" thickBot="1" x14ac:dyDescent="0.3">
      <c r="A28" s="390" t="s">
        <v>365</v>
      </c>
      <c r="B28" s="417"/>
      <c r="C28" s="321">
        <v>0</v>
      </c>
    </row>
    <row r="29" spans="1:15" x14ac:dyDescent="0.25">
      <c r="A29" s="386" t="s">
        <v>366</v>
      </c>
      <c r="B29" s="386"/>
      <c r="C29" s="342"/>
    </row>
    <row r="30" spans="1:15" x14ac:dyDescent="0.25">
      <c r="A30" s="384" t="s">
        <v>367</v>
      </c>
      <c r="B30" s="408"/>
      <c r="C30" s="343"/>
    </row>
    <row r="31" spans="1:15" x14ac:dyDescent="0.25">
      <c r="A31" s="384" t="s">
        <v>368</v>
      </c>
      <c r="B31" s="384"/>
      <c r="C31" s="344"/>
    </row>
    <row r="32" spans="1:15" x14ac:dyDescent="0.25">
      <c r="A32" s="384" t="s">
        <v>369</v>
      </c>
      <c r="B32" s="384"/>
      <c r="C32" s="344"/>
    </row>
    <row r="33" spans="1:24" x14ac:dyDescent="0.25">
      <c r="A33" s="384" t="s">
        <v>370</v>
      </c>
      <c r="B33" s="384"/>
      <c r="C33" s="409"/>
    </row>
    <row r="34" spans="1:24" x14ac:dyDescent="0.25">
      <c r="A34" s="384" t="s">
        <v>371</v>
      </c>
      <c r="B34" s="384"/>
      <c r="C34" s="344"/>
    </row>
    <row r="35" spans="1:24" ht="16.5" thickBot="1" x14ac:dyDescent="0.3">
      <c r="A35" s="387" t="s">
        <v>372</v>
      </c>
      <c r="B35" s="387"/>
      <c r="C35" s="345"/>
    </row>
    <row r="36" spans="1:24" x14ac:dyDescent="0.25">
      <c r="A36" s="322" t="s">
        <v>373</v>
      </c>
      <c r="B36" s="418"/>
      <c r="C36" s="308">
        <v>2014</v>
      </c>
      <c r="D36" s="309">
        <v>2015</v>
      </c>
      <c r="E36" s="370">
        <v>2016</v>
      </c>
      <c r="F36" s="266"/>
      <c r="G36" s="357"/>
      <c r="H36" s="266"/>
      <c r="I36" s="357"/>
      <c r="J36" s="266"/>
      <c r="K36" s="357"/>
      <c r="L36" s="87"/>
    </row>
    <row r="37" spans="1:24" outlineLevel="1" x14ac:dyDescent="0.25">
      <c r="A37" s="323" t="s">
        <v>374</v>
      </c>
      <c r="B37" s="419"/>
      <c r="C37" s="356"/>
      <c r="D37" s="356"/>
      <c r="E37" s="371"/>
      <c r="F37" s="358"/>
      <c r="G37" s="358"/>
      <c r="H37" s="358"/>
      <c r="I37" s="358"/>
      <c r="J37" s="358"/>
      <c r="K37" s="358"/>
      <c r="L37" s="358"/>
    </row>
    <row r="38" spans="1:24" outlineLevel="1" x14ac:dyDescent="0.25">
      <c r="A38" s="323" t="s">
        <v>375</v>
      </c>
      <c r="B38" s="419"/>
      <c r="C38" s="356"/>
      <c r="D38" s="356"/>
      <c r="E38" s="371"/>
      <c r="F38" s="358"/>
      <c r="G38" s="358"/>
      <c r="H38" s="358"/>
      <c r="I38" s="358"/>
      <c r="J38" s="358"/>
      <c r="K38" s="358"/>
      <c r="L38" s="358"/>
    </row>
    <row r="39" spans="1:24" s="311" customFormat="1" ht="16.5" thickBot="1" x14ac:dyDescent="0.3">
      <c r="A39" s="324" t="s">
        <v>376</v>
      </c>
      <c r="B39" s="420"/>
      <c r="C39" s="514"/>
      <c r="D39" s="514"/>
      <c r="E39" s="514"/>
      <c r="F39" s="359"/>
      <c r="G39" s="359"/>
      <c r="H39" s="359"/>
      <c r="I39" s="359"/>
      <c r="J39" s="359"/>
      <c r="K39" s="359"/>
      <c r="L39" s="359"/>
    </row>
    <row r="40" spans="1:24" ht="16.5" thickBot="1" x14ac:dyDescent="0.3">
      <c r="A40" s="372"/>
      <c r="B40" s="330"/>
      <c r="C40" s="330"/>
      <c r="D40" s="330"/>
      <c r="E40" s="373"/>
      <c r="F40" s="330"/>
      <c r="G40" s="330"/>
      <c r="H40" s="330"/>
      <c r="I40" s="330"/>
      <c r="J40" s="330"/>
      <c r="K40" s="330"/>
      <c r="L40" s="330"/>
    </row>
    <row r="41" spans="1:24" x14ac:dyDescent="0.25">
      <c r="A41" s="325" t="s">
        <v>377</v>
      </c>
      <c r="B41" s="308">
        <v>2013</v>
      </c>
      <c r="C41" s="308">
        <v>2014</v>
      </c>
      <c r="D41" s="309">
        <v>2015</v>
      </c>
      <c r="E41" s="370">
        <v>2016</v>
      </c>
      <c r="F41" s="266"/>
      <c r="G41" s="357"/>
      <c r="H41" s="266"/>
      <c r="I41" s="357"/>
      <c r="J41" s="266"/>
      <c r="K41" s="357"/>
      <c r="L41" s="87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</row>
    <row r="42" spans="1:24" x14ac:dyDescent="0.25">
      <c r="A42" s="327" t="s">
        <v>378</v>
      </c>
      <c r="B42" s="422"/>
      <c r="C42" s="346">
        <f>B43</f>
        <v>0</v>
      </c>
      <c r="D42" s="346">
        <f>C42+C43-C44</f>
        <v>0</v>
      </c>
      <c r="E42" s="374">
        <f>D42+D43-D44</f>
        <v>0</v>
      </c>
      <c r="F42" s="360"/>
      <c r="G42" s="360"/>
      <c r="H42" s="360"/>
      <c r="I42" s="360"/>
      <c r="J42" s="360"/>
      <c r="K42" s="360"/>
      <c r="L42" s="360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</row>
    <row r="43" spans="1:24" x14ac:dyDescent="0.25">
      <c r="A43" s="327" t="s">
        <v>379</v>
      </c>
      <c r="B43" s="346">
        <f>C14</f>
        <v>0</v>
      </c>
      <c r="C43" s="346">
        <v>0</v>
      </c>
      <c r="D43" s="346">
        <v>0</v>
      </c>
      <c r="E43" s="374">
        <v>0</v>
      </c>
      <c r="F43" s="360"/>
      <c r="G43" s="360"/>
      <c r="H43" s="360"/>
      <c r="I43" s="360"/>
      <c r="J43" s="360"/>
      <c r="K43" s="360"/>
      <c r="L43" s="360"/>
      <c r="M43" s="326"/>
      <c r="N43" s="326"/>
      <c r="O43" s="326"/>
      <c r="P43" s="326"/>
      <c r="Q43" s="326"/>
      <c r="R43" s="326"/>
      <c r="S43" s="326"/>
      <c r="T43" s="326"/>
      <c r="U43" s="326"/>
      <c r="V43" s="326"/>
      <c r="W43" s="326"/>
      <c r="X43" s="326"/>
    </row>
    <row r="44" spans="1:24" x14ac:dyDescent="0.25">
      <c r="A44" s="323" t="s">
        <v>380</v>
      </c>
      <c r="B44" s="419"/>
      <c r="C44" s="346">
        <f>B43/3</f>
        <v>0</v>
      </c>
      <c r="D44" s="346">
        <f>IF(ROUND(D42,1)=0,0,C44+D43/$C$29)</f>
        <v>0</v>
      </c>
      <c r="E44" s="374">
        <f>IF(ROUND(E42,1)=0,0,D44+E43/$C$29)</f>
        <v>0</v>
      </c>
      <c r="F44" s="360"/>
      <c r="G44" s="360"/>
      <c r="H44" s="360"/>
      <c r="I44" s="360"/>
      <c r="J44" s="360"/>
      <c r="K44" s="360"/>
      <c r="L44" s="360">
        <f>C44/0.8</f>
        <v>0</v>
      </c>
      <c r="M44" s="360">
        <f>D44/0.8</f>
        <v>0</v>
      </c>
      <c r="N44" s="360">
        <f>E44/0.8</f>
        <v>0</v>
      </c>
      <c r="O44" s="326"/>
      <c r="P44" s="326"/>
      <c r="Q44" s="326"/>
      <c r="R44" s="326"/>
      <c r="S44" s="326"/>
      <c r="T44" s="326"/>
      <c r="U44" s="326"/>
      <c r="V44" s="326"/>
      <c r="W44" s="326"/>
      <c r="X44" s="326"/>
    </row>
    <row r="45" spans="1:24" ht="16.5" thickBot="1" x14ac:dyDescent="0.3">
      <c r="A45" s="324" t="s">
        <v>381</v>
      </c>
      <c r="B45" s="420"/>
      <c r="C45" s="347">
        <f>B43*$C$30</f>
        <v>0</v>
      </c>
      <c r="D45" s="347">
        <f>(B43-C44)*C30</f>
        <v>0</v>
      </c>
      <c r="E45" s="375">
        <f>(B43-C44-D44)*$C$30</f>
        <v>0</v>
      </c>
      <c r="F45" s="360"/>
      <c r="G45" s="360"/>
      <c r="H45" s="360"/>
      <c r="I45" s="360"/>
      <c r="J45" s="360"/>
      <c r="K45" s="360"/>
      <c r="L45" s="360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</row>
    <row r="46" spans="1:24" ht="16.5" thickBot="1" x14ac:dyDescent="0.3">
      <c r="A46" s="376"/>
      <c r="B46" s="423"/>
      <c r="C46" s="328"/>
      <c r="D46" s="328"/>
      <c r="E46" s="377"/>
      <c r="F46" s="328"/>
      <c r="G46" s="328"/>
      <c r="H46" s="328"/>
      <c r="I46" s="328"/>
      <c r="J46" s="328"/>
      <c r="K46" s="328"/>
      <c r="L46" s="328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</row>
    <row r="47" spans="1:24" s="330" customFormat="1" x14ac:dyDescent="0.25">
      <c r="A47" s="325" t="s">
        <v>382</v>
      </c>
      <c r="B47" s="421"/>
      <c r="C47" s="308">
        <v>2014</v>
      </c>
      <c r="D47" s="309">
        <v>2015</v>
      </c>
      <c r="E47" s="370">
        <v>2016</v>
      </c>
      <c r="F47" s="266"/>
      <c r="G47" s="361"/>
      <c r="H47" s="361"/>
      <c r="I47" s="361"/>
      <c r="J47" s="361"/>
      <c r="K47" s="361"/>
      <c r="L47" s="362"/>
    </row>
    <row r="48" spans="1:24" s="311" customFormat="1" ht="14.25" x14ac:dyDescent="0.25">
      <c r="A48" s="331" t="s">
        <v>383</v>
      </c>
      <c r="B48" s="424"/>
      <c r="C48" s="348">
        <f>C39*$C$17</f>
        <v>0</v>
      </c>
      <c r="D48" s="348">
        <f>D39*$C$17</f>
        <v>0</v>
      </c>
      <c r="E48" s="380">
        <f>E39*$C$17</f>
        <v>0</v>
      </c>
      <c r="F48" s="363"/>
      <c r="G48" s="363"/>
      <c r="H48" s="363"/>
      <c r="I48" s="363"/>
      <c r="J48" s="363"/>
      <c r="K48" s="363"/>
      <c r="L48" s="363"/>
    </row>
    <row r="49" spans="1:24" x14ac:dyDescent="0.25">
      <c r="A49" s="327" t="s">
        <v>384</v>
      </c>
      <c r="B49" s="422"/>
      <c r="C49" s="349"/>
      <c r="D49" s="349"/>
      <c r="E49" s="349"/>
      <c r="F49" s="364"/>
      <c r="G49" s="364"/>
      <c r="H49" s="364"/>
      <c r="I49" s="364"/>
      <c r="J49" s="364"/>
      <c r="K49" s="364"/>
      <c r="L49" s="364"/>
    </row>
    <row r="50" spans="1:24" x14ac:dyDescent="0.25">
      <c r="A50" s="332" t="s">
        <v>385</v>
      </c>
      <c r="B50" s="425"/>
      <c r="C50" s="349"/>
      <c r="D50" s="349"/>
      <c r="E50" s="381"/>
      <c r="F50" s="364"/>
      <c r="G50" s="364"/>
      <c r="H50" s="364"/>
      <c r="I50" s="364"/>
      <c r="J50" s="364"/>
      <c r="K50" s="364"/>
      <c r="L50" s="364"/>
    </row>
    <row r="51" spans="1:24" x14ac:dyDescent="0.25">
      <c r="A51" s="332" t="str">
        <f>A21</f>
        <v>Прочие расходы при эксплуатации объекта, руб. без НДС</v>
      </c>
      <c r="B51" s="425"/>
      <c r="C51" s="349"/>
      <c r="D51" s="349"/>
      <c r="E51" s="381"/>
      <c r="F51" s="364"/>
      <c r="G51" s="364"/>
      <c r="H51" s="364"/>
      <c r="I51" s="364"/>
      <c r="J51" s="364"/>
      <c r="K51" s="364"/>
      <c r="L51" s="364"/>
    </row>
    <row r="52" spans="1:24" x14ac:dyDescent="0.25">
      <c r="A52" s="332" t="s">
        <v>306</v>
      </c>
      <c r="B52" s="425"/>
      <c r="C52" s="349">
        <f>-IF(C$36&lt;=$C$19,0,$C$24*(1+C$38)*$C$17)</f>
        <v>0</v>
      </c>
      <c r="D52" s="349">
        <f>-IF(D$36&lt;=$C$19,0,$C$24*(1+D$38)*$C$17)</f>
        <v>0</v>
      </c>
      <c r="E52" s="381">
        <f>-IF(E$36&lt;=$C$19,0,$C$24*(1+E$38)*$C$17)</f>
        <v>0</v>
      </c>
      <c r="F52" s="364"/>
      <c r="G52" s="364"/>
      <c r="H52" s="364"/>
      <c r="I52" s="364"/>
      <c r="J52" s="364"/>
      <c r="K52" s="364"/>
      <c r="L52" s="364"/>
    </row>
    <row r="53" spans="1:24" x14ac:dyDescent="0.25">
      <c r="A53" s="332" t="s">
        <v>306</v>
      </c>
      <c r="B53" s="425"/>
      <c r="C53" s="349">
        <f>-$C$26*(1+C$38)*$C$17*365</f>
        <v>0</v>
      </c>
      <c r="D53" s="349">
        <f>-$C$26*(1+D$38)*$C$17*365</f>
        <v>0</v>
      </c>
      <c r="E53" s="381">
        <f>-$C$26*(1+E$38)*$C$17*365</f>
        <v>0</v>
      </c>
      <c r="F53" s="364"/>
      <c r="G53" s="364"/>
      <c r="H53" s="364"/>
      <c r="I53" s="364"/>
      <c r="J53" s="364"/>
      <c r="K53" s="364"/>
      <c r="L53" s="364"/>
    </row>
    <row r="54" spans="1:24" x14ac:dyDescent="0.25">
      <c r="A54" s="332" t="s">
        <v>306</v>
      </c>
      <c r="B54" s="425"/>
      <c r="C54" s="349">
        <f>-$C$27*(1+C$38)*12</f>
        <v>0</v>
      </c>
      <c r="D54" s="349">
        <f>-$C$27*(1+D$38)*12</f>
        <v>0</v>
      </c>
      <c r="E54" s="381">
        <f>-$C$27*(1+E$38)*12</f>
        <v>0</v>
      </c>
      <c r="F54" s="364"/>
      <c r="G54" s="364"/>
      <c r="H54" s="364"/>
      <c r="I54" s="364"/>
      <c r="J54" s="364"/>
      <c r="K54" s="364"/>
      <c r="L54" s="364"/>
    </row>
    <row r="55" spans="1:24" x14ac:dyDescent="0.25">
      <c r="A55" s="332" t="s">
        <v>386</v>
      </c>
      <c r="B55" s="425"/>
      <c r="C55" s="349">
        <f>-((C14/12*5)+(C14/12*5+C57))/2*2.2%</f>
        <v>0</v>
      </c>
      <c r="D55" s="349"/>
      <c r="E55" s="381"/>
      <c r="F55" s="364"/>
      <c r="G55" s="364"/>
      <c r="H55" s="364"/>
      <c r="I55" s="364"/>
      <c r="J55" s="364"/>
      <c r="K55" s="364"/>
      <c r="L55" s="364">
        <f>C14+C57+D57</f>
        <v>0</v>
      </c>
    </row>
    <row r="56" spans="1:24" s="311" customFormat="1" ht="14.25" x14ac:dyDescent="0.25">
      <c r="A56" s="333" t="s">
        <v>600</v>
      </c>
      <c r="B56" s="426"/>
      <c r="C56" s="348"/>
      <c r="D56" s="348"/>
      <c r="E56" s="380"/>
      <c r="F56" s="363"/>
      <c r="G56" s="363"/>
      <c r="H56" s="363"/>
      <c r="I56" s="363"/>
      <c r="J56" s="363"/>
      <c r="K56" s="363"/>
      <c r="L56" s="363">
        <f>L55+E57</f>
        <v>0</v>
      </c>
    </row>
    <row r="57" spans="1:24" x14ac:dyDescent="0.25">
      <c r="A57" s="332" t="s">
        <v>529</v>
      </c>
      <c r="B57" s="425"/>
      <c r="C57" s="349"/>
      <c r="D57" s="349"/>
      <c r="E57" s="381"/>
      <c r="F57" s="364"/>
      <c r="G57" s="364"/>
      <c r="H57" s="364"/>
      <c r="I57" s="364"/>
      <c r="J57" s="364"/>
      <c r="K57" s="364"/>
      <c r="L57" s="364">
        <f>(L55+L56)/2*2.2%</f>
        <v>0</v>
      </c>
    </row>
    <row r="58" spans="1:24" s="311" customFormat="1" ht="14.25" x14ac:dyDescent="0.25">
      <c r="A58" s="333" t="s">
        <v>387</v>
      </c>
      <c r="B58" s="426"/>
      <c r="C58" s="348"/>
      <c r="D58" s="348"/>
      <c r="E58" s="380"/>
      <c r="F58" s="363"/>
      <c r="G58" s="363"/>
      <c r="H58" s="363"/>
      <c r="I58" s="363"/>
      <c r="J58" s="363"/>
      <c r="K58" s="363"/>
      <c r="L58" s="363"/>
    </row>
    <row r="59" spans="1:24" x14ac:dyDescent="0.25">
      <c r="A59" s="332" t="s">
        <v>388</v>
      </c>
      <c r="B59" s="425"/>
      <c r="C59" s="349"/>
      <c r="D59" s="349"/>
      <c r="E59" s="381"/>
      <c r="F59" s="364"/>
      <c r="G59" s="364"/>
      <c r="H59" s="364"/>
      <c r="I59" s="364"/>
      <c r="J59" s="364"/>
      <c r="K59" s="364"/>
      <c r="L59" s="364"/>
    </row>
    <row r="60" spans="1:24" s="311" customFormat="1" ht="14.25" x14ac:dyDescent="0.25">
      <c r="A60" s="333" t="s">
        <v>389</v>
      </c>
      <c r="B60" s="426"/>
      <c r="C60" s="348"/>
      <c r="D60" s="348"/>
      <c r="E60" s="380"/>
      <c r="F60" s="363"/>
      <c r="G60" s="363"/>
      <c r="H60" s="363"/>
      <c r="I60" s="363"/>
      <c r="J60" s="363"/>
      <c r="K60" s="363"/>
      <c r="L60" s="363"/>
    </row>
    <row r="61" spans="1:24" x14ac:dyDescent="0.25">
      <c r="A61" s="332" t="s">
        <v>586</v>
      </c>
      <c r="B61" s="425"/>
      <c r="C61" s="349"/>
      <c r="D61" s="349"/>
      <c r="E61" s="381"/>
      <c r="F61" s="364"/>
      <c r="G61" s="364"/>
      <c r="H61" s="364"/>
      <c r="I61" s="364"/>
      <c r="J61" s="364"/>
      <c r="K61" s="364"/>
      <c r="L61" s="364"/>
    </row>
    <row r="62" spans="1:24" ht="16.5" thickBot="1" x14ac:dyDescent="0.3">
      <c r="A62" s="334" t="s">
        <v>250</v>
      </c>
      <c r="B62" s="427"/>
      <c r="C62" s="350"/>
      <c r="D62" s="350"/>
      <c r="E62" s="382"/>
      <c r="F62" s="363"/>
      <c r="G62" s="363"/>
      <c r="H62" s="363"/>
      <c r="I62" s="363"/>
      <c r="J62" s="363"/>
      <c r="K62" s="363"/>
      <c r="L62" s="363"/>
    </row>
    <row r="63" spans="1:24" ht="16.5" thickBot="1" x14ac:dyDescent="0.3">
      <c r="A63" s="372"/>
      <c r="B63" s="330"/>
      <c r="C63" s="335">
        <v>0.5</v>
      </c>
      <c r="D63" s="335"/>
      <c r="E63" s="379"/>
      <c r="F63" s="335"/>
      <c r="G63" s="335"/>
      <c r="H63" s="335"/>
      <c r="I63" s="335"/>
      <c r="J63" s="335"/>
      <c r="K63" s="335"/>
      <c r="L63" s="335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</row>
    <row r="64" spans="1:24" x14ac:dyDescent="0.25">
      <c r="A64" s="325" t="s">
        <v>390</v>
      </c>
      <c r="B64" s="421"/>
      <c r="C64" s="329">
        <f>C47</f>
        <v>2014</v>
      </c>
      <c r="D64" s="329">
        <f>D47</f>
        <v>2015</v>
      </c>
      <c r="E64" s="378">
        <f>E47</f>
        <v>2016</v>
      </c>
      <c r="F64" s="383"/>
      <c r="G64" s="361"/>
      <c r="H64" s="361"/>
      <c r="I64" s="361"/>
      <c r="J64" s="361"/>
      <c r="K64" s="361"/>
      <c r="L64" s="362"/>
      <c r="M64" s="326"/>
      <c r="N64" s="326"/>
      <c r="O64" s="326"/>
      <c r="P64" s="326"/>
      <c r="Q64" s="326"/>
      <c r="R64" s="326"/>
      <c r="S64" s="326"/>
      <c r="T64" s="326"/>
      <c r="U64" s="326"/>
      <c r="V64" s="326"/>
      <c r="W64" s="326"/>
      <c r="X64" s="326"/>
    </row>
    <row r="65" spans="1:24" s="311" customFormat="1" ht="14.25" x14ac:dyDescent="0.25">
      <c r="A65" s="331" t="s">
        <v>387</v>
      </c>
      <c r="B65" s="424"/>
      <c r="C65" s="348">
        <f>C58</f>
        <v>0</v>
      </c>
      <c r="D65" s="348">
        <f>D58</f>
        <v>0</v>
      </c>
      <c r="E65" s="380">
        <f>E58</f>
        <v>0</v>
      </c>
      <c r="F65" s="363"/>
      <c r="G65" s="363"/>
      <c r="H65" s="363"/>
      <c r="I65" s="363"/>
      <c r="J65" s="363"/>
      <c r="K65" s="363"/>
      <c r="L65" s="363"/>
      <c r="M65" s="336"/>
      <c r="N65" s="336"/>
      <c r="O65" s="336"/>
      <c r="P65" s="336"/>
      <c r="Q65" s="336"/>
      <c r="R65" s="336"/>
      <c r="S65" s="336"/>
      <c r="T65" s="336"/>
      <c r="U65" s="336"/>
      <c r="V65" s="336"/>
      <c r="W65" s="336"/>
      <c r="X65" s="336"/>
    </row>
    <row r="66" spans="1:24" x14ac:dyDescent="0.25">
      <c r="A66" s="332" t="s">
        <v>529</v>
      </c>
      <c r="B66" s="425"/>
      <c r="C66" s="349">
        <f>-C57</f>
        <v>0</v>
      </c>
      <c r="D66" s="349">
        <f>-D57</f>
        <v>0</v>
      </c>
      <c r="E66" s="381">
        <f>-E57</f>
        <v>0</v>
      </c>
      <c r="F66" s="364"/>
      <c r="G66" s="364"/>
      <c r="H66" s="364"/>
      <c r="I66" s="364"/>
      <c r="J66" s="364"/>
      <c r="K66" s="364"/>
      <c r="L66" s="364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</row>
    <row r="67" spans="1:24" x14ac:dyDescent="0.25">
      <c r="A67" s="332" t="s">
        <v>388</v>
      </c>
      <c r="B67" s="425"/>
      <c r="C67" s="349">
        <f>C59</f>
        <v>0</v>
      </c>
      <c r="D67" s="349">
        <f>D59</f>
        <v>0</v>
      </c>
      <c r="E67" s="381">
        <f>E59</f>
        <v>0</v>
      </c>
      <c r="F67" s="364"/>
      <c r="G67" s="364"/>
      <c r="H67" s="364"/>
      <c r="I67" s="364"/>
      <c r="J67" s="364"/>
      <c r="K67" s="364"/>
      <c r="L67" s="364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</row>
    <row r="68" spans="1:24" x14ac:dyDescent="0.25">
      <c r="A68" s="332" t="s">
        <v>586</v>
      </c>
      <c r="B68" s="425"/>
      <c r="C68" s="349">
        <f>IF(SUM($C$61:C61)+SUM($A$68:A68)&gt;0,0,SUM($C$61:C61)-SUM($A$68:A68))</f>
        <v>0</v>
      </c>
      <c r="D68" s="349">
        <f>IF(SUM($C$61:D61)+SUM($A$68:C68)&gt;0,0,SUM($C$61:D61)-SUM($A$68:C68))</f>
        <v>0</v>
      </c>
      <c r="E68" s="381">
        <f>IF(SUM($C$61:E61)+SUM($A$68:D68)&gt;0,0,SUM($C$61:E61)-SUM($A$68:D68))</f>
        <v>0</v>
      </c>
      <c r="F68" s="364"/>
      <c r="G68" s="364"/>
      <c r="H68" s="364"/>
      <c r="I68" s="364"/>
      <c r="J68" s="364"/>
      <c r="K68" s="364"/>
      <c r="L68" s="364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</row>
    <row r="69" spans="1:24" x14ac:dyDescent="0.25">
      <c r="A69" s="332" t="s">
        <v>391</v>
      </c>
      <c r="B69" s="425"/>
      <c r="C69" s="394"/>
      <c r="D69" s="394">
        <f>IF(((SUM($C$48:D48)+SUM($C$50:D54))+SUM($C$71:D71))&lt;0,((SUM($C$48:D48)+SUM($C$50:D54))+SUM($C$71:D71))*0.18-SUM($A$69:C69),IF(SUM($C$69:C69)&lt;0,0-SUM($C$69:C69),0))</f>
        <v>0</v>
      </c>
      <c r="E69" s="395">
        <f>IF(((SUM($C$48:E48)+SUM($C$50:E54))+SUM($C$71:E71))&lt;0,((SUM($C$48:E48)+SUM($C$50:E54))+SUM($C$71:E71))*0.18-SUM($A$69:D69),IF(SUM($C$69:D69)&lt;0,0-SUM($C$69:D69),0))</f>
        <v>0</v>
      </c>
      <c r="F69" s="365"/>
      <c r="G69" s="365"/>
      <c r="H69" s="365"/>
      <c r="I69" s="365"/>
      <c r="J69" s="365"/>
      <c r="K69" s="365"/>
      <c r="L69" s="365"/>
      <c r="M69" s="337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</row>
    <row r="70" spans="1:24" x14ac:dyDescent="0.25">
      <c r="A70" s="332" t="s">
        <v>392</v>
      </c>
      <c r="B70" s="425"/>
      <c r="C70" s="349">
        <f>-C48*(C28)</f>
        <v>0</v>
      </c>
      <c r="D70" s="349">
        <f>-(D48-C48)*$C$28</f>
        <v>0</v>
      </c>
      <c r="E70" s="381">
        <f>-(E48-D48)*$C$28</f>
        <v>0</v>
      </c>
      <c r="F70" s="364"/>
      <c r="G70" s="364"/>
      <c r="H70" s="364"/>
      <c r="I70" s="364"/>
      <c r="J70" s="364"/>
      <c r="K70" s="364"/>
      <c r="L70" s="364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  <c r="X70" s="326"/>
    </row>
    <row r="71" spans="1:24" x14ac:dyDescent="0.25">
      <c r="A71" s="332" t="s">
        <v>393</v>
      </c>
      <c r="B71" s="425"/>
      <c r="C71" s="349">
        <f>-($C$14+$C$15)*$C$17</f>
        <v>0</v>
      </c>
      <c r="D71" s="349">
        <v>0</v>
      </c>
      <c r="E71" s="381">
        <v>0</v>
      </c>
      <c r="F71" s="364"/>
      <c r="G71" s="364"/>
      <c r="H71" s="364"/>
      <c r="I71" s="364"/>
      <c r="J71" s="364"/>
      <c r="K71" s="364"/>
      <c r="L71" s="364"/>
    </row>
    <row r="72" spans="1:24" x14ac:dyDescent="0.25">
      <c r="A72" s="332" t="s">
        <v>394</v>
      </c>
      <c r="B72" s="425"/>
      <c r="C72" s="349">
        <f>B43-C44</f>
        <v>0</v>
      </c>
      <c r="D72" s="349">
        <f>D43-D44</f>
        <v>0</v>
      </c>
      <c r="E72" s="381">
        <f>E43-E44</f>
        <v>0</v>
      </c>
      <c r="F72" s="364"/>
      <c r="G72" s="364"/>
      <c r="H72" s="364"/>
      <c r="I72" s="364"/>
      <c r="J72" s="364"/>
      <c r="K72" s="364"/>
      <c r="L72" s="364"/>
    </row>
    <row r="73" spans="1:24" s="311" customFormat="1" ht="14.25" x14ac:dyDescent="0.25">
      <c r="A73" s="338" t="s">
        <v>395</v>
      </c>
      <c r="B73" s="428"/>
      <c r="C73" s="348">
        <f>SUM(C65:C72)</f>
        <v>0</v>
      </c>
      <c r="D73" s="348">
        <f>SUM(D65:D72)</f>
        <v>0</v>
      </c>
      <c r="E73" s="380">
        <f>SUM(E65:E72)</f>
        <v>0</v>
      </c>
      <c r="F73" s="363"/>
      <c r="G73" s="363"/>
      <c r="H73" s="363"/>
      <c r="I73" s="363"/>
      <c r="J73" s="363"/>
      <c r="K73" s="363"/>
      <c r="L73" s="363"/>
    </row>
    <row r="74" spans="1:24" s="311" customFormat="1" ht="14.25" x14ac:dyDescent="0.25">
      <c r="A74" s="338" t="s">
        <v>396</v>
      </c>
      <c r="B74" s="428"/>
      <c r="C74" s="348"/>
      <c r="D74" s="348"/>
      <c r="E74" s="380"/>
      <c r="F74" s="363"/>
      <c r="G74" s="363"/>
      <c r="H74" s="363"/>
      <c r="I74" s="363"/>
      <c r="J74" s="363"/>
      <c r="K74" s="363"/>
      <c r="L74" s="363"/>
    </row>
    <row r="75" spans="1:24" x14ac:dyDescent="0.25">
      <c r="A75" s="9" t="s">
        <v>397</v>
      </c>
      <c r="B75" s="429"/>
      <c r="C75" s="396"/>
      <c r="D75" s="396"/>
      <c r="E75" s="397"/>
      <c r="F75" s="366"/>
      <c r="G75" s="366"/>
      <c r="H75" s="366"/>
      <c r="I75" s="366"/>
      <c r="J75" s="366"/>
      <c r="K75" s="366"/>
      <c r="L75" s="366"/>
    </row>
    <row r="76" spans="1:24" s="311" customFormat="1" ht="14.25" x14ac:dyDescent="0.25">
      <c r="A76" s="339" t="s">
        <v>398</v>
      </c>
      <c r="B76" s="430"/>
      <c r="C76" s="391">
        <f>C73*C75</f>
        <v>0</v>
      </c>
      <c r="D76" s="391">
        <f>D73*D75</f>
        <v>0</v>
      </c>
      <c r="E76" s="398">
        <f>E73*E75</f>
        <v>0</v>
      </c>
      <c r="F76" s="367"/>
      <c r="G76" s="367"/>
      <c r="H76" s="367"/>
      <c r="I76" s="367"/>
      <c r="J76" s="367"/>
      <c r="K76" s="367"/>
      <c r="L76" s="367"/>
      <c r="M76" s="340"/>
    </row>
    <row r="77" spans="1:24" s="311" customFormat="1" ht="14.25" x14ac:dyDescent="0.25">
      <c r="A77" s="339" t="s">
        <v>399</v>
      </c>
      <c r="B77" s="430"/>
      <c r="C77" s="391">
        <f>SUM($C$76:C76)</f>
        <v>0</v>
      </c>
      <c r="D77" s="391">
        <f>SUM($C$76:D76)</f>
        <v>0</v>
      </c>
      <c r="E77" s="398">
        <f>SUM($C$76:E76)</f>
        <v>0</v>
      </c>
      <c r="F77" s="367"/>
      <c r="G77" s="367"/>
      <c r="H77" s="367"/>
      <c r="I77" s="367"/>
      <c r="J77" s="367"/>
      <c r="K77" s="367"/>
      <c r="L77" s="367"/>
    </row>
    <row r="78" spans="1:24" s="311" customFormat="1" ht="14.25" x14ac:dyDescent="0.25">
      <c r="A78" s="339" t="s">
        <v>400</v>
      </c>
      <c r="B78" s="430"/>
      <c r="C78" s="399">
        <f>IF((ISERR(IRR($C$73:C73))),0,IF(IRR($C$73:C73)&lt;0,0,IRR($C$73:C73)))</f>
        <v>0</v>
      </c>
      <c r="D78" s="399">
        <f>IF((ISERR(IRR($C$73:D73))),0,IF(IRR($C$73:D73)&lt;0,0,IRR($C$73:D73)))</f>
        <v>0</v>
      </c>
      <c r="E78" s="400">
        <f>IF((ISERR(IRR($C$73:E73))),0,IF(IRR($C$73:E73)&lt;0,0,IRR($C$73:E73)))</f>
        <v>0</v>
      </c>
      <c r="F78" s="368"/>
      <c r="G78" s="368"/>
      <c r="H78" s="368"/>
      <c r="I78" s="368"/>
      <c r="J78" s="368"/>
      <c r="K78" s="368"/>
      <c r="L78" s="368"/>
    </row>
    <row r="79" spans="1:24" s="311" customFormat="1" ht="14.25" x14ac:dyDescent="0.25">
      <c r="A79" s="339" t="s">
        <v>401</v>
      </c>
      <c r="B79" s="430"/>
      <c r="C79" s="401">
        <f>IF(AND(C74&gt;0,A74&lt;0),(C64-(C74/(C74-A74))),0)</f>
        <v>0</v>
      </c>
      <c r="D79" s="401">
        <f>IF(AND(D74&gt;0,C74&lt;0),(D64-(D74/(D74-C74))),0)</f>
        <v>0</v>
      </c>
      <c r="E79" s="402">
        <f>IF(AND(E74&gt;0,D74&lt;0),(E64-(E74/(E74-D74))),0)</f>
        <v>0</v>
      </c>
      <c r="F79" s="369"/>
      <c r="G79" s="369"/>
      <c r="H79" s="369"/>
      <c r="I79" s="369"/>
      <c r="J79" s="369"/>
      <c r="K79" s="369"/>
      <c r="L79" s="369"/>
    </row>
    <row r="80" spans="1:24" s="311" customFormat="1" ht="15" thickBot="1" x14ac:dyDescent="0.3">
      <c r="A80" s="341" t="s">
        <v>402</v>
      </c>
      <c r="B80" s="431"/>
      <c r="C80" s="403">
        <f>IF(AND(C77&gt;0,A77&lt;0),(C64-(C77/(C77-A77))),0)</f>
        <v>0</v>
      </c>
      <c r="D80" s="403">
        <f>IF(AND(D77&gt;0,C77&lt;0),(D64-(D77/(D77-C77))),0)</f>
        <v>0</v>
      </c>
      <c r="E80" s="404">
        <f>IF(AND(E77&gt;0,D77&lt;0),(E64-(E77/(E77-D77))),0)</f>
        <v>0</v>
      </c>
      <c r="F80" s="369"/>
      <c r="G80" s="369"/>
      <c r="H80" s="369"/>
      <c r="I80" s="369"/>
      <c r="J80" s="369"/>
      <c r="K80" s="369"/>
      <c r="L80" s="369"/>
    </row>
    <row r="82" spans="1:5" x14ac:dyDescent="0.25">
      <c r="A82" s="515" t="s">
        <v>710</v>
      </c>
      <c r="B82" s="515"/>
      <c r="C82" s="515"/>
      <c r="D82" s="515"/>
      <c r="E82" s="515"/>
    </row>
    <row r="83" spans="1:5" x14ac:dyDescent="0.25">
      <c r="A83" s="515" t="s">
        <v>711</v>
      </c>
      <c r="B83" s="515"/>
      <c r="C83" s="515"/>
      <c r="D83" s="516"/>
      <c r="E83" s="515"/>
    </row>
    <row r="84" spans="1:5" x14ac:dyDescent="0.25">
      <c r="A84" s="515" t="s">
        <v>712</v>
      </c>
      <c r="B84" s="515"/>
      <c r="C84" s="515"/>
      <c r="D84" s="515"/>
      <c r="E84" s="515"/>
    </row>
    <row r="85" spans="1:5" x14ac:dyDescent="0.25">
      <c r="A85" s="515" t="s">
        <v>713</v>
      </c>
      <c r="B85" s="515"/>
      <c r="C85" s="515"/>
      <c r="D85" s="515"/>
      <c r="E85" s="515"/>
    </row>
    <row r="86" spans="1:5" x14ac:dyDescent="0.25">
      <c r="A86" s="515" t="s">
        <v>714</v>
      </c>
      <c r="B86" s="515"/>
      <c r="C86" s="515"/>
      <c r="D86" s="515"/>
      <c r="E86" s="515"/>
    </row>
  </sheetData>
  <mergeCells count="8">
    <mergeCell ref="E19:F19"/>
    <mergeCell ref="E20:F20"/>
    <mergeCell ref="A11:L11"/>
    <mergeCell ref="A12:L12"/>
    <mergeCell ref="F6:L6"/>
    <mergeCell ref="F7:L7"/>
    <mergeCell ref="E17:F17"/>
    <mergeCell ref="E18:F18"/>
  </mergeCells>
  <phoneticPr fontId="0" type="noConversion"/>
  <pageMargins left="0.70866141732283472" right="0.70866141732283472" top="0.74803149606299213" bottom="1.1023622047244095" header="0.31496062992125984" footer="0.31496062992125984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view="pageBreakPreview" zoomScale="89" zoomScaleNormal="100" zoomScaleSheetLayoutView="89" workbookViewId="0">
      <selection activeCell="A7" sqref="A7:I7"/>
    </sheetView>
  </sheetViews>
  <sheetFormatPr defaultColWidth="9" defaultRowHeight="15.75" x14ac:dyDescent="0.25"/>
  <cols>
    <col min="1" max="1" width="44.125" style="1" customWidth="1"/>
    <col min="2" max="2" width="9.375" style="1" customWidth="1"/>
    <col min="3" max="3" width="11.25" style="1" customWidth="1"/>
    <col min="4" max="4" width="8.75" style="1" customWidth="1"/>
    <col min="5" max="8" width="8.5" style="1" customWidth="1"/>
    <col min="9" max="9" width="9.75" style="1" customWidth="1"/>
    <col min="10" max="16384" width="9" style="1"/>
  </cols>
  <sheetData>
    <row r="1" spans="1:9" ht="16.5" customHeight="1" x14ac:dyDescent="0.25">
      <c r="A1" s="506"/>
      <c r="B1" s="506"/>
      <c r="C1" s="506"/>
      <c r="D1" s="291"/>
      <c r="E1" s="291"/>
      <c r="F1" s="291"/>
      <c r="G1" s="291"/>
      <c r="H1" s="291"/>
      <c r="I1" s="4" t="s">
        <v>102</v>
      </c>
    </row>
    <row r="2" spans="1:9" ht="16.5" customHeight="1" x14ac:dyDescent="0.25">
      <c r="A2" s="506"/>
      <c r="B2" s="506"/>
      <c r="C2" s="506"/>
      <c r="D2" s="291"/>
      <c r="E2" s="291"/>
      <c r="F2" s="291"/>
      <c r="G2" s="291"/>
      <c r="H2" s="291"/>
      <c r="I2" s="554" t="s">
        <v>415</v>
      </c>
    </row>
    <row r="3" spans="1:9" ht="16.5" customHeight="1" x14ac:dyDescent="0.25">
      <c r="A3" s="506"/>
      <c r="B3" s="506"/>
      <c r="C3" s="506"/>
      <c r="D3" s="291"/>
      <c r="E3" s="291"/>
      <c r="F3" s="291"/>
      <c r="G3" s="291"/>
      <c r="H3" s="291"/>
      <c r="I3" s="4"/>
    </row>
    <row r="4" spans="1:9" ht="16.5" customHeight="1" x14ac:dyDescent="0.25">
      <c r="A4" s="506"/>
      <c r="B4" s="506"/>
      <c r="C4" s="506"/>
      <c r="D4" s="291"/>
      <c r="E4" s="291"/>
      <c r="F4" s="291"/>
      <c r="G4" s="291"/>
      <c r="H4" s="291"/>
      <c r="I4" s="554" t="s">
        <v>783</v>
      </c>
    </row>
    <row r="5" spans="1:9" ht="16.5" customHeight="1" x14ac:dyDescent="0.25">
      <c r="A5" s="506"/>
      <c r="B5" s="506"/>
      <c r="C5" s="506"/>
      <c r="D5" s="291"/>
      <c r="E5" s="291"/>
      <c r="F5" s="291"/>
      <c r="G5" s="291"/>
      <c r="H5" s="291"/>
      <c r="I5" s="4" t="s">
        <v>723</v>
      </c>
    </row>
    <row r="6" spans="1:9" ht="16.5" customHeight="1" x14ac:dyDescent="0.25">
      <c r="A6" s="506"/>
      <c r="B6" s="506"/>
      <c r="C6" s="506"/>
      <c r="D6" s="291"/>
      <c r="E6" s="291"/>
      <c r="F6" s="291"/>
      <c r="G6" s="291"/>
      <c r="H6" s="291"/>
      <c r="I6" s="4" t="s">
        <v>106</v>
      </c>
    </row>
    <row r="7" spans="1:9" ht="52.5" customHeight="1" x14ac:dyDescent="0.25">
      <c r="A7" s="895" t="s">
        <v>708</v>
      </c>
      <c r="B7" s="895"/>
      <c r="C7" s="895"/>
      <c r="D7" s="851"/>
      <c r="E7" s="851"/>
      <c r="F7" s="851"/>
      <c r="G7" s="851"/>
      <c r="H7" s="851"/>
      <c r="I7" s="851"/>
    </row>
    <row r="8" spans="1:9" x14ac:dyDescent="0.25">
      <c r="I8" s="4" t="s">
        <v>716</v>
      </c>
    </row>
    <row r="9" spans="1:9" x14ac:dyDescent="0.25">
      <c r="A9" s="520"/>
      <c r="B9" s="521">
        <v>2014</v>
      </c>
      <c r="C9" s="521">
        <v>2015</v>
      </c>
      <c r="D9" s="522">
        <v>2016</v>
      </c>
      <c r="E9" s="521">
        <v>2017</v>
      </c>
      <c r="F9" s="522">
        <v>2018</v>
      </c>
      <c r="G9" s="521">
        <v>2019</v>
      </c>
      <c r="H9" s="522">
        <v>2020</v>
      </c>
      <c r="I9" s="521" t="s">
        <v>546</v>
      </c>
    </row>
    <row r="10" spans="1:9" x14ac:dyDescent="0.25">
      <c r="A10" s="519" t="s">
        <v>249</v>
      </c>
      <c r="B10" s="523" t="e">
        <f>B11</f>
        <v>#REF!</v>
      </c>
      <c r="C10" s="523" t="e">
        <f t="shared" ref="C10:I10" si="0">C11</f>
        <v>#REF!</v>
      </c>
      <c r="D10" s="523" t="e">
        <f t="shared" si="0"/>
        <v>#REF!</v>
      </c>
      <c r="E10" s="523" t="e">
        <f t="shared" si="0"/>
        <v>#REF!</v>
      </c>
      <c r="F10" s="523" t="e">
        <f t="shared" si="0"/>
        <v>#REF!</v>
      </c>
      <c r="G10" s="523" t="e">
        <f t="shared" si="0"/>
        <v>#REF!</v>
      </c>
      <c r="H10" s="523" t="e">
        <f t="shared" si="0"/>
        <v>#REF!</v>
      </c>
      <c r="I10" s="523" t="e">
        <f t="shared" si="0"/>
        <v>#REF!</v>
      </c>
    </row>
    <row r="11" spans="1:9" x14ac:dyDescent="0.25">
      <c r="A11" s="509" t="s">
        <v>715</v>
      </c>
      <c r="B11" s="524" t="e">
        <f>#REF!</f>
        <v>#REF!</v>
      </c>
      <c r="C11" s="524" t="e">
        <f>#REF!</f>
        <v>#REF!</v>
      </c>
      <c r="D11" s="524" t="e">
        <f>#REF!</f>
        <v>#REF!</v>
      </c>
      <c r="E11" s="524" t="e">
        <f>D11</f>
        <v>#REF!</v>
      </c>
      <c r="F11" s="524" t="e">
        <f>E11</f>
        <v>#REF!</v>
      </c>
      <c r="G11" s="524" t="e">
        <f>F11</f>
        <v>#REF!</v>
      </c>
      <c r="H11" s="524" t="e">
        <f>G11</f>
        <v>#REF!</v>
      </c>
      <c r="I11" s="524" t="e">
        <f>SUM(B11:H11)</f>
        <v>#REF!</v>
      </c>
    </row>
    <row r="12" spans="1:9" x14ac:dyDescent="0.25">
      <c r="A12" s="509" t="s">
        <v>674</v>
      </c>
      <c r="B12" s="527"/>
      <c r="C12" s="527"/>
      <c r="D12" s="528"/>
      <c r="E12" s="525"/>
      <c r="F12" s="525"/>
      <c r="G12" s="525"/>
      <c r="H12" s="525"/>
      <c r="I12" s="526"/>
    </row>
    <row r="13" spans="1:9" x14ac:dyDescent="0.25">
      <c r="A13" s="509" t="s">
        <v>675</v>
      </c>
      <c r="B13" s="526"/>
      <c r="C13" s="526"/>
      <c r="D13" s="526"/>
      <c r="E13" s="526"/>
      <c r="F13" s="526"/>
      <c r="G13" s="526"/>
      <c r="H13" s="526"/>
      <c r="I13" s="526"/>
    </row>
    <row r="14" spans="1:9" x14ac:dyDescent="0.25">
      <c r="A14" s="519" t="s">
        <v>676</v>
      </c>
      <c r="B14" s="544" t="e">
        <f>SUM(B16,B19)</f>
        <v>#REF!</v>
      </c>
      <c r="C14" s="523" t="e">
        <f t="shared" ref="C14:H14" si="1">SUM(C16,C19)</f>
        <v>#REF!</v>
      </c>
      <c r="D14" s="523" t="e">
        <f t="shared" si="1"/>
        <v>#REF!</v>
      </c>
      <c r="E14" s="523" t="e">
        <f t="shared" si="1"/>
        <v>#REF!</v>
      </c>
      <c r="F14" s="523" t="e">
        <f t="shared" si="1"/>
        <v>#REF!</v>
      </c>
      <c r="G14" s="523" t="e">
        <f t="shared" si="1"/>
        <v>#REF!</v>
      </c>
      <c r="H14" s="523" t="e">
        <f t="shared" si="1"/>
        <v>#REF!</v>
      </c>
      <c r="I14" s="523" t="e">
        <f>SUM(B14:H14)</f>
        <v>#REF!</v>
      </c>
    </row>
    <row r="15" spans="1:9" x14ac:dyDescent="0.25">
      <c r="A15" s="510" t="s">
        <v>677</v>
      </c>
      <c r="B15" s="526"/>
      <c r="C15" s="526"/>
      <c r="D15" s="526"/>
      <c r="E15" s="526"/>
      <c r="F15" s="526"/>
      <c r="G15" s="526"/>
      <c r="H15" s="526"/>
      <c r="I15" s="526"/>
    </row>
    <row r="16" spans="1:9" x14ac:dyDescent="0.25">
      <c r="A16" s="509" t="s">
        <v>715</v>
      </c>
      <c r="B16" s="524" t="e">
        <f>#REF!</f>
        <v>#REF!</v>
      </c>
      <c r="C16" s="524" t="e">
        <f>#REF!</f>
        <v>#REF!</v>
      </c>
      <c r="D16" s="524" t="e">
        <f>#REF!</f>
        <v>#REF!</v>
      </c>
      <c r="E16" s="524" t="e">
        <f>D16</f>
        <v>#REF!</v>
      </c>
      <c r="F16" s="524" t="e">
        <f>E16</f>
        <v>#REF!</v>
      </c>
      <c r="G16" s="524" t="e">
        <f>F16</f>
        <v>#REF!</v>
      </c>
      <c r="H16" s="524" t="e">
        <f>G16</f>
        <v>#REF!</v>
      </c>
      <c r="I16" s="524" t="e">
        <f>SUM(B16:H16)</f>
        <v>#REF!</v>
      </c>
    </row>
    <row r="17" spans="1:12" x14ac:dyDescent="0.25">
      <c r="A17" s="509" t="s">
        <v>674</v>
      </c>
      <c r="B17" s="524"/>
      <c r="C17" s="524"/>
      <c r="D17" s="524"/>
      <c r="E17" s="524"/>
      <c r="F17" s="524"/>
      <c r="G17" s="524"/>
      <c r="H17" s="524"/>
      <c r="I17" s="524"/>
    </row>
    <row r="18" spans="1:12" x14ac:dyDescent="0.25">
      <c r="A18" s="509" t="s">
        <v>675</v>
      </c>
      <c r="B18" s="524"/>
      <c r="C18" s="524"/>
      <c r="D18" s="524"/>
      <c r="E18" s="524"/>
      <c r="F18" s="524"/>
      <c r="G18" s="524"/>
      <c r="H18" s="524"/>
      <c r="I18" s="524"/>
    </row>
    <row r="19" spans="1:12" x14ac:dyDescent="0.25">
      <c r="A19" s="510" t="s">
        <v>678</v>
      </c>
      <c r="B19" s="524"/>
      <c r="C19" s="524"/>
      <c r="D19" s="524"/>
      <c r="E19" s="524"/>
      <c r="F19" s="524"/>
      <c r="G19" s="524"/>
      <c r="H19" s="524"/>
      <c r="I19" s="524"/>
    </row>
    <row r="20" spans="1:12" x14ac:dyDescent="0.25">
      <c r="A20" s="519" t="s">
        <v>679</v>
      </c>
      <c r="B20" s="523" t="e">
        <f>B10-B14</f>
        <v>#REF!</v>
      </c>
      <c r="C20" s="523" t="e">
        <f t="shared" ref="C20:H20" si="2">C10-C14</f>
        <v>#REF!</v>
      </c>
      <c r="D20" s="523" t="e">
        <f t="shared" si="2"/>
        <v>#REF!</v>
      </c>
      <c r="E20" s="523" t="e">
        <f>E10-E14</f>
        <v>#REF!</v>
      </c>
      <c r="F20" s="523" t="e">
        <f t="shared" si="2"/>
        <v>#REF!</v>
      </c>
      <c r="G20" s="523" t="e">
        <f t="shared" si="2"/>
        <v>#REF!</v>
      </c>
      <c r="H20" s="523" t="e">
        <f t="shared" si="2"/>
        <v>#REF!</v>
      </c>
      <c r="I20" s="523" t="e">
        <f>SUM(B20:H20)</f>
        <v>#REF!</v>
      </c>
    </row>
    <row r="21" spans="1:12" x14ac:dyDescent="0.25">
      <c r="A21" s="412" t="s">
        <v>680</v>
      </c>
      <c r="B21" s="526" t="e">
        <f>#REF!-B22</f>
        <v>#REF!</v>
      </c>
      <c r="C21" s="526" t="e">
        <f>#REF!-C22</f>
        <v>#REF!</v>
      </c>
      <c r="D21" s="526" t="e">
        <f>#REF!-D22</f>
        <v>#REF!</v>
      </c>
      <c r="E21" s="526" t="e">
        <f>D21</f>
        <v>#REF!</v>
      </c>
      <c r="F21" s="526" t="e">
        <f t="shared" ref="F21:H22" si="3">E21</f>
        <v>#REF!</v>
      </c>
      <c r="G21" s="526" t="e">
        <f t="shared" si="3"/>
        <v>#REF!</v>
      </c>
      <c r="H21" s="526" t="e">
        <f t="shared" si="3"/>
        <v>#REF!</v>
      </c>
      <c r="I21" s="524" t="e">
        <f>SUM(B21:H21)</f>
        <v>#REF!</v>
      </c>
    </row>
    <row r="22" spans="1:12" x14ac:dyDescent="0.25">
      <c r="A22" s="412" t="s">
        <v>388</v>
      </c>
      <c r="B22" s="524" t="e">
        <f>#REF!</f>
        <v>#REF!</v>
      </c>
      <c r="C22" s="524" t="e">
        <f>#REF!</f>
        <v>#REF!</v>
      </c>
      <c r="D22" s="524" t="e">
        <f>#REF!</f>
        <v>#REF!</v>
      </c>
      <c r="E22" s="524" t="e">
        <f>D22</f>
        <v>#REF!</v>
      </c>
      <c r="F22" s="524" t="e">
        <f t="shared" si="3"/>
        <v>#REF!</v>
      </c>
      <c r="G22" s="524" t="e">
        <f t="shared" si="3"/>
        <v>#REF!</v>
      </c>
      <c r="H22" s="524" t="e">
        <f t="shared" si="3"/>
        <v>#REF!</v>
      </c>
      <c r="I22" s="524" t="e">
        <f>SUM(B22:H22)</f>
        <v>#REF!</v>
      </c>
    </row>
    <row r="23" spans="1:12" x14ac:dyDescent="0.25">
      <c r="A23" s="412" t="s">
        <v>586</v>
      </c>
      <c r="B23" s="524" t="e">
        <f>#REF!</f>
        <v>#REF!</v>
      </c>
      <c r="C23" s="524" t="e">
        <f>#REF!</f>
        <v>#REF!</v>
      </c>
      <c r="D23" s="524" t="e">
        <f>#REF!</f>
        <v>#REF!</v>
      </c>
      <c r="E23" s="524" t="e">
        <f>D23</f>
        <v>#REF!</v>
      </c>
      <c r="F23" s="524" t="e">
        <f>$D$23</f>
        <v>#REF!</v>
      </c>
      <c r="G23" s="524" t="e">
        <f>$D$23</f>
        <v>#REF!</v>
      </c>
      <c r="H23" s="524" t="e">
        <f>$D$23</f>
        <v>#REF!</v>
      </c>
      <c r="I23" s="524" t="e">
        <f>SUM(B23:H23)</f>
        <v>#REF!</v>
      </c>
    </row>
    <row r="24" spans="1:12" x14ac:dyDescent="0.25">
      <c r="A24" s="519" t="s">
        <v>681</v>
      </c>
      <c r="B24" s="529" t="e">
        <f t="shared" ref="B24:H24" si="4">B20-B21-B22-B23</f>
        <v>#REF!</v>
      </c>
      <c r="C24" s="529" t="e">
        <f t="shared" si="4"/>
        <v>#REF!</v>
      </c>
      <c r="D24" s="529" t="e">
        <f t="shared" si="4"/>
        <v>#REF!</v>
      </c>
      <c r="E24" s="529" t="e">
        <f t="shared" si="4"/>
        <v>#REF!</v>
      </c>
      <c r="F24" s="529" t="e">
        <f t="shared" si="4"/>
        <v>#REF!</v>
      </c>
      <c r="G24" s="529" t="e">
        <f t="shared" si="4"/>
        <v>#REF!</v>
      </c>
      <c r="H24" s="529" t="e">
        <f t="shared" si="4"/>
        <v>#REF!</v>
      </c>
      <c r="I24" s="523" t="e">
        <f>SUM(B24:H24)</f>
        <v>#REF!</v>
      </c>
    </row>
    <row r="25" spans="1:12" x14ac:dyDescent="0.25">
      <c r="A25" s="412" t="s">
        <v>682</v>
      </c>
      <c r="B25" s="524"/>
      <c r="C25" s="524"/>
      <c r="D25" s="524"/>
      <c r="E25" s="524"/>
      <c r="F25" s="524"/>
      <c r="G25" s="524"/>
      <c r="H25" s="524"/>
      <c r="I25" s="524"/>
    </row>
    <row r="26" spans="1:12" x14ac:dyDescent="0.25">
      <c r="A26" s="412"/>
      <c r="B26" s="524"/>
      <c r="C26" s="524"/>
      <c r="D26" s="524"/>
      <c r="E26" s="524"/>
      <c r="F26" s="524"/>
      <c r="G26" s="524"/>
      <c r="H26" s="524"/>
      <c r="I26" s="524"/>
    </row>
    <row r="27" spans="1:12" x14ac:dyDescent="0.25">
      <c r="A27" s="519" t="s">
        <v>683</v>
      </c>
      <c r="B27" s="529"/>
      <c r="C27" s="529"/>
      <c r="D27" s="529"/>
      <c r="E27" s="529"/>
      <c r="F27" s="529"/>
      <c r="G27" s="529"/>
      <c r="H27" s="529"/>
      <c r="I27" s="529"/>
    </row>
    <row r="28" spans="1:12" x14ac:dyDescent="0.25">
      <c r="A28" s="519" t="s">
        <v>684</v>
      </c>
      <c r="B28" s="529" t="e">
        <f>B10+B31</f>
        <v>#REF!</v>
      </c>
      <c r="C28" s="529" t="e">
        <f>C10+C31</f>
        <v>#REF!</v>
      </c>
      <c r="D28" s="529" t="e">
        <f>D10+D31</f>
        <v>#REF!</v>
      </c>
      <c r="E28" s="548" t="e">
        <f>E10+E31</f>
        <v>#REF!</v>
      </c>
      <c r="F28" s="529" t="e">
        <f>F10</f>
        <v>#REF!</v>
      </c>
      <c r="G28" s="529" t="e">
        <f>G10</f>
        <v>#REF!</v>
      </c>
      <c r="H28" s="529" t="e">
        <f>H10</f>
        <v>#REF!</v>
      </c>
      <c r="I28" s="529" t="e">
        <f>SUM(B28:H28)</f>
        <v>#REF!</v>
      </c>
      <c r="K28" s="500"/>
    </row>
    <row r="29" spans="1:12" x14ac:dyDescent="0.25">
      <c r="A29" s="509" t="s">
        <v>715</v>
      </c>
      <c r="B29" s="524"/>
      <c r="C29" s="524"/>
      <c r="D29" s="524"/>
      <c r="E29" s="524"/>
      <c r="F29" s="524"/>
      <c r="G29" s="524"/>
      <c r="H29" s="524"/>
      <c r="I29" s="524"/>
    </row>
    <row r="30" spans="1:12" x14ac:dyDescent="0.25">
      <c r="A30" s="509" t="s">
        <v>674</v>
      </c>
      <c r="B30" s="524"/>
      <c r="C30" s="524"/>
      <c r="D30" s="524"/>
      <c r="E30" s="524"/>
      <c r="F30" s="524"/>
      <c r="G30" s="524"/>
      <c r="H30" s="524"/>
      <c r="I30" s="524"/>
      <c r="K30" s="500"/>
    </row>
    <row r="31" spans="1:12" x14ac:dyDescent="0.25">
      <c r="A31" s="509" t="s">
        <v>719</v>
      </c>
      <c r="B31" s="547" t="e">
        <f>#REF!</f>
        <v>#REF!</v>
      </c>
      <c r="C31" s="524" t="e">
        <f>#REF!</f>
        <v>#REF!</v>
      </c>
      <c r="D31" s="524" t="e">
        <f>#REF!</f>
        <v>#REF!</v>
      </c>
      <c r="E31" s="524"/>
      <c r="F31" s="524"/>
      <c r="G31" s="524"/>
      <c r="H31" s="524"/>
      <c r="I31" s="524"/>
    </row>
    <row r="32" spans="1:12" x14ac:dyDescent="0.25">
      <c r="A32" s="519" t="s">
        <v>685</v>
      </c>
      <c r="B32" s="545" t="e">
        <f>B14+B21+B22+B23-#REF!</f>
        <v>#REF!</v>
      </c>
      <c r="C32" s="529" t="e">
        <f>C14+C21+C22+C23-#REF!</f>
        <v>#REF!</v>
      </c>
      <c r="D32" s="529" t="e">
        <f>D14+D21+D22+D23-#REF!</f>
        <v>#REF!</v>
      </c>
      <c r="E32" s="529" t="e">
        <f>E14+E21+E22+E23-#REF!</f>
        <v>#REF!</v>
      </c>
      <c r="F32" s="529" t="e">
        <f>E32</f>
        <v>#REF!</v>
      </c>
      <c r="G32" s="529" t="e">
        <f>F32</f>
        <v>#REF!</v>
      </c>
      <c r="H32" s="529" t="e">
        <f>G32</f>
        <v>#REF!</v>
      </c>
      <c r="I32" s="529" t="e">
        <f>SUM(B32:H32)</f>
        <v>#REF!</v>
      </c>
      <c r="K32" s="500"/>
      <c r="L32" s="500"/>
    </row>
    <row r="33" spans="1:11" x14ac:dyDescent="0.25">
      <c r="A33" s="510" t="s">
        <v>686</v>
      </c>
      <c r="B33" s="547" t="e">
        <f>B32</f>
        <v>#REF!</v>
      </c>
      <c r="C33" s="547" t="e">
        <f t="shared" ref="C33:I34" si="5">C32</f>
        <v>#REF!</v>
      </c>
      <c r="D33" s="547" t="e">
        <f t="shared" si="5"/>
        <v>#REF!</v>
      </c>
      <c r="E33" s="547" t="e">
        <f t="shared" si="5"/>
        <v>#REF!</v>
      </c>
      <c r="F33" s="547" t="e">
        <f t="shared" si="5"/>
        <v>#REF!</v>
      </c>
      <c r="G33" s="547" t="e">
        <f t="shared" si="5"/>
        <v>#REF!</v>
      </c>
      <c r="H33" s="547" t="e">
        <f t="shared" si="5"/>
        <v>#REF!</v>
      </c>
      <c r="I33" s="547" t="e">
        <f t="shared" si="5"/>
        <v>#REF!</v>
      </c>
    </row>
    <row r="34" spans="1:11" x14ac:dyDescent="0.25">
      <c r="A34" s="509" t="s">
        <v>715</v>
      </c>
      <c r="B34" s="547" t="e">
        <f>B33</f>
        <v>#REF!</v>
      </c>
      <c r="C34" s="547" t="e">
        <f t="shared" si="5"/>
        <v>#REF!</v>
      </c>
      <c r="D34" s="547" t="e">
        <f t="shared" si="5"/>
        <v>#REF!</v>
      </c>
      <c r="E34" s="547" t="e">
        <f t="shared" si="5"/>
        <v>#REF!</v>
      </c>
      <c r="F34" s="547" t="e">
        <f t="shared" si="5"/>
        <v>#REF!</v>
      </c>
      <c r="G34" s="547" t="e">
        <f t="shared" si="5"/>
        <v>#REF!</v>
      </c>
      <c r="H34" s="547" t="e">
        <f t="shared" si="5"/>
        <v>#REF!</v>
      </c>
      <c r="I34" s="547" t="e">
        <f t="shared" si="5"/>
        <v>#REF!</v>
      </c>
      <c r="K34" s="500" t="e">
        <f>#REF!+#REF!+#REF!</f>
        <v>#REF!</v>
      </c>
    </row>
    <row r="35" spans="1:11" x14ac:dyDescent="0.25">
      <c r="A35" s="509" t="s">
        <v>674</v>
      </c>
      <c r="B35" s="526"/>
      <c r="C35" s="526"/>
      <c r="D35" s="525"/>
      <c r="E35" s="525"/>
      <c r="F35" s="525"/>
      <c r="G35" s="525"/>
      <c r="H35" s="525"/>
      <c r="I35" s="526"/>
    </row>
    <row r="36" spans="1:11" x14ac:dyDescent="0.25">
      <c r="A36" s="509" t="s">
        <v>675</v>
      </c>
      <c r="B36" s="526"/>
      <c r="C36" s="526"/>
      <c r="D36" s="525"/>
      <c r="E36" s="525"/>
      <c r="F36" s="525"/>
      <c r="G36" s="525"/>
      <c r="H36" s="525"/>
      <c r="I36" s="526"/>
    </row>
    <row r="37" spans="1:11" x14ac:dyDescent="0.25">
      <c r="A37" s="510" t="s">
        <v>687</v>
      </c>
      <c r="B37" s="526"/>
      <c r="C37" s="526"/>
      <c r="D37" s="525"/>
      <c r="E37" s="525"/>
      <c r="F37" s="525"/>
      <c r="G37" s="525"/>
      <c r="H37" s="525"/>
      <c r="I37" s="526"/>
    </row>
    <row r="38" spans="1:11" x14ac:dyDescent="0.25">
      <c r="A38" s="510" t="s">
        <v>688</v>
      </c>
      <c r="B38" s="526"/>
      <c r="C38" s="526"/>
      <c r="D38" s="525"/>
      <c r="E38" s="525"/>
      <c r="F38" s="525"/>
      <c r="G38" s="525"/>
      <c r="H38" s="525"/>
      <c r="I38" s="526"/>
    </row>
    <row r="39" spans="1:11" x14ac:dyDescent="0.25">
      <c r="A39" s="519" t="s">
        <v>689</v>
      </c>
      <c r="B39" s="523" t="e">
        <f>B28-B32</f>
        <v>#REF!</v>
      </c>
      <c r="C39" s="523" t="e">
        <f t="shared" ref="C39:H39" si="6">C28-C32</f>
        <v>#REF!</v>
      </c>
      <c r="D39" s="523" t="e">
        <f t="shared" si="6"/>
        <v>#REF!</v>
      </c>
      <c r="E39" s="523" t="e">
        <f>E28-E32</f>
        <v>#REF!</v>
      </c>
      <c r="F39" s="523" t="e">
        <f t="shared" si="6"/>
        <v>#REF!</v>
      </c>
      <c r="G39" s="523" t="e">
        <f t="shared" si="6"/>
        <v>#REF!</v>
      </c>
      <c r="H39" s="523" t="e">
        <f t="shared" si="6"/>
        <v>#REF!</v>
      </c>
      <c r="I39" s="523" t="e">
        <f>SUM(B39:H39)</f>
        <v>#REF!</v>
      </c>
      <c r="K39" s="500"/>
    </row>
    <row r="40" spans="1:11" x14ac:dyDescent="0.25">
      <c r="A40" s="519" t="s">
        <v>690</v>
      </c>
      <c r="B40" s="523"/>
      <c r="C40" s="523"/>
      <c r="D40" s="530"/>
      <c r="E40" s="530"/>
      <c r="F40" s="530"/>
      <c r="G40" s="530"/>
      <c r="H40" s="530"/>
      <c r="I40" s="523"/>
    </row>
    <row r="41" spans="1:11" x14ac:dyDescent="0.25">
      <c r="A41" s="412" t="s">
        <v>684</v>
      </c>
      <c r="B41" s="526"/>
      <c r="C41" s="526"/>
      <c r="D41" s="525"/>
      <c r="E41" s="525"/>
      <c r="F41" s="525"/>
      <c r="G41" s="525"/>
      <c r="H41" s="525"/>
      <c r="I41" s="526"/>
    </row>
    <row r="42" spans="1:11" x14ac:dyDescent="0.25">
      <c r="A42" s="412" t="s">
        <v>685</v>
      </c>
      <c r="B42" s="526" t="e">
        <f>#REF!</f>
        <v>#REF!</v>
      </c>
      <c r="C42" s="526" t="e">
        <f>#REF!</f>
        <v>#REF!</v>
      </c>
      <c r="D42" s="526" t="e">
        <f>#REF!</f>
        <v>#REF!</v>
      </c>
      <c r="E42" s="526">
        <v>84.87307197248208</v>
      </c>
      <c r="F42" s="526">
        <v>84.87307197248208</v>
      </c>
      <c r="G42" s="526">
        <v>84.87307197248208</v>
      </c>
      <c r="H42" s="526">
        <v>84.87307197248208</v>
      </c>
      <c r="I42" s="526" t="e">
        <f>SUM(B42:H42)</f>
        <v>#REF!</v>
      </c>
    </row>
    <row r="43" spans="1:11" x14ac:dyDescent="0.25">
      <c r="A43" s="519" t="s">
        <v>691</v>
      </c>
      <c r="B43" s="523" t="e">
        <f>B41-B42</f>
        <v>#REF!</v>
      </c>
      <c r="C43" s="523" t="e">
        <f t="shared" ref="C43:H43" si="7">C41-C42</f>
        <v>#REF!</v>
      </c>
      <c r="D43" s="523" t="e">
        <f t="shared" si="7"/>
        <v>#REF!</v>
      </c>
      <c r="E43" s="523">
        <f t="shared" si="7"/>
        <v>-84.87307197248208</v>
      </c>
      <c r="F43" s="523">
        <f t="shared" si="7"/>
        <v>-84.87307197248208</v>
      </c>
      <c r="G43" s="523">
        <f t="shared" si="7"/>
        <v>-84.87307197248208</v>
      </c>
      <c r="H43" s="523">
        <f t="shared" si="7"/>
        <v>-84.87307197248208</v>
      </c>
      <c r="I43" s="523" t="e">
        <f>SUM(B43:H43)</f>
        <v>#REF!</v>
      </c>
    </row>
    <row r="44" spans="1:11" x14ac:dyDescent="0.25">
      <c r="A44" s="519" t="s">
        <v>692</v>
      </c>
      <c r="B44" s="523"/>
      <c r="C44" s="523"/>
      <c r="D44" s="530"/>
      <c r="E44" s="530"/>
      <c r="F44" s="530"/>
      <c r="G44" s="530"/>
      <c r="H44" s="530"/>
      <c r="I44" s="523"/>
    </row>
    <row r="45" spans="1:11" x14ac:dyDescent="0.25">
      <c r="A45" s="412" t="s">
        <v>684</v>
      </c>
      <c r="B45" s="526"/>
      <c r="C45" s="526"/>
      <c r="D45" s="525"/>
      <c r="E45" s="525"/>
      <c r="F45" s="525"/>
      <c r="G45" s="525"/>
      <c r="H45" s="525"/>
      <c r="I45" s="526"/>
    </row>
    <row r="46" spans="1:11" x14ac:dyDescent="0.25">
      <c r="A46" s="510" t="s">
        <v>693</v>
      </c>
      <c r="B46" s="526"/>
      <c r="C46" s="526"/>
      <c r="D46" s="525"/>
      <c r="E46" s="525"/>
      <c r="F46" s="525"/>
      <c r="G46" s="525"/>
      <c r="H46" s="525"/>
      <c r="I46" s="526"/>
    </row>
    <row r="47" spans="1:11" x14ac:dyDescent="0.25">
      <c r="A47" s="510" t="s">
        <v>694</v>
      </c>
      <c r="B47" s="546" t="e">
        <f>#REF!</f>
        <v>#REF!</v>
      </c>
      <c r="C47" s="526" t="e">
        <f>#REF!</f>
        <v>#REF!</v>
      </c>
      <c r="D47" s="526" t="e">
        <f>#REF!</f>
        <v>#REF!</v>
      </c>
      <c r="E47" s="526"/>
      <c r="F47" s="526"/>
      <c r="G47" s="526"/>
      <c r="H47" s="526"/>
      <c r="I47" s="526" t="e">
        <f>SUM(B47:H47)</f>
        <v>#REF!</v>
      </c>
    </row>
    <row r="48" spans="1:11" x14ac:dyDescent="0.25">
      <c r="A48" s="412" t="s">
        <v>685</v>
      </c>
      <c r="B48" s="546"/>
      <c r="C48" s="526"/>
      <c r="D48" s="526"/>
      <c r="E48" s="526"/>
      <c r="F48" s="526"/>
      <c r="G48" s="526"/>
      <c r="H48" s="526"/>
      <c r="I48" s="526"/>
    </row>
    <row r="49" spans="1:11" x14ac:dyDescent="0.25">
      <c r="A49" s="510" t="s">
        <v>695</v>
      </c>
      <c r="B49" s="546" t="e">
        <f>#REF!</f>
        <v>#REF!</v>
      </c>
      <c r="C49" s="526" t="e">
        <f>#REF!</f>
        <v>#REF!</v>
      </c>
      <c r="D49" s="526" t="e">
        <f>#REF!</f>
        <v>#REF!</v>
      </c>
      <c r="E49" s="526"/>
      <c r="F49" s="526"/>
      <c r="G49" s="526"/>
      <c r="H49" s="526"/>
      <c r="I49" s="526" t="e">
        <f>SUM(B49:H49)</f>
        <v>#REF!</v>
      </c>
    </row>
    <row r="50" spans="1:11" x14ac:dyDescent="0.25">
      <c r="A50" s="519" t="s">
        <v>696</v>
      </c>
      <c r="B50" s="523" t="e">
        <f>B47-B49</f>
        <v>#REF!</v>
      </c>
      <c r="C50" s="523" t="e">
        <f t="shared" ref="C50:H50" si="8">C47-C49</f>
        <v>#REF!</v>
      </c>
      <c r="D50" s="523" t="e">
        <f t="shared" si="8"/>
        <v>#REF!</v>
      </c>
      <c r="E50" s="523">
        <f t="shared" si="8"/>
        <v>0</v>
      </c>
      <c r="F50" s="523">
        <f t="shared" si="8"/>
        <v>0</v>
      </c>
      <c r="G50" s="523">
        <f t="shared" si="8"/>
        <v>0</v>
      </c>
      <c r="H50" s="523">
        <f t="shared" si="8"/>
        <v>0</v>
      </c>
      <c r="I50" s="523" t="e">
        <f>SUM(B50:H50)</f>
        <v>#REF!</v>
      </c>
      <c r="K50" s="500"/>
    </row>
    <row r="51" spans="1:11" x14ac:dyDescent="0.25">
      <c r="A51" s="531" t="s">
        <v>697</v>
      </c>
      <c r="B51" s="532" t="e">
        <f>B39+B43+B50</f>
        <v>#REF!</v>
      </c>
      <c r="C51" s="532" t="e">
        <f t="shared" ref="C51:H51" si="9">C39+C43+C50</f>
        <v>#REF!</v>
      </c>
      <c r="D51" s="532" t="e">
        <f t="shared" si="9"/>
        <v>#REF!</v>
      </c>
      <c r="E51" s="532" t="e">
        <f>E39+E43+E50</f>
        <v>#REF!</v>
      </c>
      <c r="F51" s="532" t="e">
        <f t="shared" si="9"/>
        <v>#REF!</v>
      </c>
      <c r="G51" s="532" t="e">
        <f t="shared" si="9"/>
        <v>#REF!</v>
      </c>
      <c r="H51" s="532" t="e">
        <f t="shared" si="9"/>
        <v>#REF!</v>
      </c>
      <c r="I51" s="532" t="e">
        <f>SUM(B51:H51)</f>
        <v>#REF!</v>
      </c>
    </row>
    <row r="52" spans="1:11" x14ac:dyDescent="0.25">
      <c r="A52" s="412" t="s">
        <v>698</v>
      </c>
      <c r="B52" s="526"/>
      <c r="C52" s="526"/>
      <c r="D52" s="525"/>
      <c r="E52" s="525"/>
      <c r="F52" s="525"/>
      <c r="G52" s="525"/>
      <c r="H52" s="525"/>
      <c r="I52" s="526"/>
    </row>
    <row r="53" spans="1:11" x14ac:dyDescent="0.25">
      <c r="A53" s="511" t="s">
        <v>699</v>
      </c>
      <c r="B53" s="526"/>
      <c r="C53" s="526"/>
      <c r="D53" s="525"/>
      <c r="E53" s="525"/>
      <c r="F53" s="525"/>
      <c r="G53" s="525"/>
      <c r="H53" s="525"/>
      <c r="I53" s="526"/>
    </row>
    <row r="54" spans="1:11" x14ac:dyDescent="0.25">
      <c r="A54" s="511" t="s">
        <v>709</v>
      </c>
      <c r="B54" s="526"/>
      <c r="C54" s="526"/>
      <c r="D54" s="525"/>
      <c r="E54" s="525"/>
      <c r="F54" s="525"/>
      <c r="G54" s="525"/>
      <c r="H54" s="525"/>
      <c r="I54" s="526"/>
    </row>
    <row r="55" spans="1:11" x14ac:dyDescent="0.25">
      <c r="A55" s="511" t="s">
        <v>700</v>
      </c>
      <c r="B55" s="526"/>
      <c r="C55" s="526"/>
      <c r="D55" s="525"/>
      <c r="E55" s="525"/>
      <c r="F55" s="525"/>
      <c r="G55" s="525"/>
      <c r="H55" s="525"/>
      <c r="I55" s="526"/>
    </row>
    <row r="56" spans="1:11" x14ac:dyDescent="0.25">
      <c r="A56" s="511" t="s">
        <v>701</v>
      </c>
      <c r="B56" s="526"/>
      <c r="C56" s="526"/>
      <c r="D56" s="525"/>
      <c r="E56" s="525"/>
      <c r="F56" s="525"/>
      <c r="G56" s="525"/>
      <c r="H56" s="525"/>
      <c r="I56" s="526"/>
    </row>
    <row r="57" spans="1:11" x14ac:dyDescent="0.25">
      <c r="A57" s="519" t="s">
        <v>697</v>
      </c>
      <c r="B57" s="523" t="e">
        <f t="shared" ref="B57:H57" si="10">B51+B52</f>
        <v>#REF!</v>
      </c>
      <c r="C57" s="523" t="e">
        <f t="shared" si="10"/>
        <v>#REF!</v>
      </c>
      <c r="D57" s="523" t="e">
        <f t="shared" si="10"/>
        <v>#REF!</v>
      </c>
      <c r="E57" s="523" t="e">
        <f t="shared" si="10"/>
        <v>#REF!</v>
      </c>
      <c r="F57" s="523" t="e">
        <f t="shared" si="10"/>
        <v>#REF!</v>
      </c>
      <c r="G57" s="523" t="e">
        <f t="shared" si="10"/>
        <v>#REF!</v>
      </c>
      <c r="H57" s="523" t="e">
        <f t="shared" si="10"/>
        <v>#REF!</v>
      </c>
      <c r="I57" s="523" t="e">
        <f>SUM(B57:H57)</f>
        <v>#REF!</v>
      </c>
    </row>
    <row r="58" spans="1:11" x14ac:dyDescent="0.25">
      <c r="A58" s="412" t="s">
        <v>702</v>
      </c>
      <c r="B58" s="526"/>
      <c r="C58" s="526"/>
      <c r="D58" s="525"/>
      <c r="E58" s="525"/>
      <c r="F58" s="525"/>
      <c r="G58" s="525"/>
      <c r="H58" s="525"/>
      <c r="I58" s="526"/>
    </row>
    <row r="59" spans="1:11" x14ac:dyDescent="0.25">
      <c r="A59" s="511" t="s">
        <v>703</v>
      </c>
      <c r="B59" s="526">
        <v>0</v>
      </c>
      <c r="C59" s="526" t="e">
        <f>B59+B57</f>
        <v>#REF!</v>
      </c>
      <c r="D59" s="525" t="e">
        <f>C59+C57</f>
        <v>#REF!</v>
      </c>
      <c r="E59" s="525" t="e">
        <f>D57+D59</f>
        <v>#REF!</v>
      </c>
      <c r="F59" s="525" t="e">
        <f>E57+E59</f>
        <v>#REF!</v>
      </c>
      <c r="G59" s="525" t="e">
        <f>F57+F59</f>
        <v>#REF!</v>
      </c>
      <c r="H59" s="525" t="e">
        <f>G57+G59</f>
        <v>#REF!</v>
      </c>
      <c r="I59" s="526"/>
    </row>
    <row r="60" spans="1:11" x14ac:dyDescent="0.25">
      <c r="A60" s="412" t="s">
        <v>704</v>
      </c>
      <c r="B60" s="526" t="e">
        <f>B47</f>
        <v>#REF!</v>
      </c>
      <c r="C60" s="526" t="e">
        <f t="shared" ref="C60:H60" si="11">C47</f>
        <v>#REF!</v>
      </c>
      <c r="D60" s="526" t="e">
        <f t="shared" si="11"/>
        <v>#REF!</v>
      </c>
      <c r="E60" s="526">
        <f t="shared" si="11"/>
        <v>0</v>
      </c>
      <c r="F60" s="526">
        <f t="shared" si="11"/>
        <v>0</v>
      </c>
      <c r="G60" s="526">
        <f t="shared" si="11"/>
        <v>0</v>
      </c>
      <c r="H60" s="526">
        <f t="shared" si="11"/>
        <v>0</v>
      </c>
      <c r="I60" s="526"/>
    </row>
    <row r="61" spans="1:11" x14ac:dyDescent="0.25">
      <c r="A61" s="412" t="s">
        <v>705</v>
      </c>
      <c r="B61" s="526" t="e">
        <f>B50</f>
        <v>#REF!</v>
      </c>
      <c r="C61" s="526" t="e">
        <f t="shared" ref="C61:H61" si="12">C50</f>
        <v>#REF!</v>
      </c>
      <c r="D61" s="526" t="e">
        <f t="shared" si="12"/>
        <v>#REF!</v>
      </c>
      <c r="E61" s="526">
        <f t="shared" si="12"/>
        <v>0</v>
      </c>
      <c r="F61" s="526">
        <f t="shared" si="12"/>
        <v>0</v>
      </c>
      <c r="G61" s="526">
        <f t="shared" si="12"/>
        <v>0</v>
      </c>
      <c r="H61" s="526">
        <f t="shared" si="12"/>
        <v>0</v>
      </c>
      <c r="I61" s="526"/>
    </row>
    <row r="63" spans="1:11" x14ac:dyDescent="0.25">
      <c r="B63" s="1" t="s">
        <v>718</v>
      </c>
      <c r="F63" s="1" t="s">
        <v>720</v>
      </c>
    </row>
  </sheetData>
  <mergeCells count="1">
    <mergeCell ref="A7:I7"/>
  </mergeCells>
  <pageMargins left="0.59055118110236227" right="0.15748031496062992" top="0.35433070866141736" bottom="0.19685039370078741" header="0.47244094488188981" footer="0.31496062992125984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50"/>
  <sheetViews>
    <sheetView view="pageBreakPreview" topLeftCell="A7" zoomScaleNormal="100" zoomScaleSheetLayoutView="100" workbookViewId="0">
      <pane xSplit="2" ySplit="7" topLeftCell="J14" activePane="bottomRight" state="frozen"/>
      <selection activeCell="A7" sqref="A7"/>
      <selection pane="topRight" activeCell="C7" sqref="C7"/>
      <selection pane="bottomLeft" activeCell="A14" sqref="A14"/>
      <selection pane="bottomRight" activeCell="B17" sqref="B17"/>
    </sheetView>
  </sheetViews>
  <sheetFormatPr defaultColWidth="9" defaultRowHeight="15.75" outlineLevelRow="1" outlineLevelCol="1" x14ac:dyDescent="0.25"/>
  <cols>
    <col min="1" max="1" width="9.125" style="1" bestFit="1" customWidth="1"/>
    <col min="2" max="2" width="23.75" style="1" customWidth="1"/>
    <col min="3" max="3" width="12.125" style="657" customWidth="1"/>
    <col min="4" max="4" width="9.25" style="17" customWidth="1"/>
    <col min="5" max="5" width="13.25" style="17" customWidth="1"/>
    <col min="6" max="6" width="9.75" style="17" customWidth="1"/>
    <col min="7" max="7" width="10.875" style="17" customWidth="1"/>
    <col min="8" max="8" width="14.75" style="17" customWidth="1"/>
    <col min="9" max="9" width="13.75" style="1" customWidth="1" outlineLevel="1"/>
    <col min="10" max="10" width="10.75" style="1" customWidth="1" outlineLevel="1"/>
    <col min="11" max="12" width="13.5" style="1" customWidth="1" outlineLevel="1"/>
    <col min="13" max="13" width="11" style="1" customWidth="1" outlineLevel="1"/>
    <col min="14" max="14" width="13.5" style="1" customWidth="1" outlineLevel="1"/>
    <col min="15" max="15" width="11.75" style="1" customWidth="1" outlineLevel="1"/>
    <col min="16" max="16" width="9.5" style="1" customWidth="1" outlineLevel="1"/>
    <col min="17" max="17" width="13.25" style="1" customWidth="1" outlineLevel="1"/>
    <col min="18" max="20" width="13.5" style="1" hidden="1" customWidth="1" outlineLevel="1"/>
    <col min="21" max="21" width="9" style="1" collapsed="1"/>
    <col min="22" max="16384" width="9" style="1"/>
  </cols>
  <sheetData>
    <row r="1" spans="1:22" ht="20.25" outlineLevel="1" x14ac:dyDescent="0.3">
      <c r="I1" s="414"/>
      <c r="J1" s="414"/>
      <c r="K1" s="414"/>
      <c r="L1" s="414"/>
      <c r="M1" s="414"/>
      <c r="N1" s="414"/>
      <c r="O1" s="414"/>
      <c r="P1" s="414"/>
      <c r="Q1" s="413" t="s">
        <v>102</v>
      </c>
      <c r="R1" s="414"/>
      <c r="S1" s="414"/>
      <c r="T1" s="413" t="s">
        <v>102</v>
      </c>
    </row>
    <row r="2" spans="1:22" ht="20.25" outlineLevel="1" x14ac:dyDescent="0.3">
      <c r="I2" s="2"/>
      <c r="J2" s="2"/>
      <c r="K2" s="2"/>
      <c r="L2" s="2"/>
      <c r="M2" s="2"/>
      <c r="N2" s="2"/>
      <c r="O2" s="2"/>
      <c r="P2" s="2"/>
      <c r="Q2" s="413" t="s">
        <v>415</v>
      </c>
      <c r="R2" s="2"/>
      <c r="S2" s="2"/>
      <c r="T2" s="413" t="s">
        <v>498</v>
      </c>
    </row>
    <row r="3" spans="1:22" ht="20.25" outlineLevel="1" x14ac:dyDescent="0.3"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</row>
    <row r="4" spans="1:22" ht="20.25" outlineLevel="1" x14ac:dyDescent="0.3">
      <c r="I4" s="543"/>
      <c r="Q4" s="413" t="s">
        <v>783</v>
      </c>
      <c r="T4" s="413" t="s">
        <v>706</v>
      </c>
    </row>
    <row r="5" spans="1:22" ht="20.25" outlineLevel="1" x14ac:dyDescent="0.3">
      <c r="I5" s="500"/>
      <c r="J5" s="500"/>
      <c r="L5" s="500"/>
      <c r="M5" s="500"/>
      <c r="Q5" s="413" t="s">
        <v>722</v>
      </c>
      <c r="T5" s="413" t="s">
        <v>416</v>
      </c>
    </row>
    <row r="6" spans="1:22" ht="20.25" x14ac:dyDescent="0.3">
      <c r="I6" s="500"/>
      <c r="J6" s="500"/>
      <c r="L6" s="500"/>
      <c r="M6" s="500"/>
      <c r="Q6" s="413"/>
      <c r="T6" s="413"/>
    </row>
    <row r="7" spans="1:22" ht="25.5" x14ac:dyDescent="0.35">
      <c r="A7" s="897" t="s">
        <v>420</v>
      </c>
      <c r="B7" s="897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</row>
    <row r="8" spans="1:22" ht="20.25" x14ac:dyDescent="0.3">
      <c r="A8" s="898" t="s">
        <v>782</v>
      </c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</row>
    <row r="10" spans="1:22" x14ac:dyDescent="0.25">
      <c r="A10" s="896" t="s">
        <v>515</v>
      </c>
      <c r="B10" s="896" t="s">
        <v>538</v>
      </c>
      <c r="C10" s="899" t="s">
        <v>421</v>
      </c>
      <c r="D10" s="896" t="s">
        <v>422</v>
      </c>
      <c r="E10" s="896"/>
      <c r="F10" s="896"/>
      <c r="G10" s="896"/>
      <c r="H10" s="896" t="s">
        <v>96</v>
      </c>
      <c r="I10" s="900" t="s">
        <v>246</v>
      </c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</row>
    <row r="11" spans="1:22" x14ac:dyDescent="0.25">
      <c r="A11" s="896"/>
      <c r="B11" s="896"/>
      <c r="C11" s="899"/>
      <c r="D11" s="896" t="s">
        <v>423</v>
      </c>
      <c r="E11" s="896" t="s">
        <v>424</v>
      </c>
      <c r="F11" s="896" t="s">
        <v>743</v>
      </c>
      <c r="G11" s="896" t="s">
        <v>245</v>
      </c>
      <c r="H11" s="896"/>
      <c r="I11" s="853" t="s">
        <v>418</v>
      </c>
      <c r="J11" s="853"/>
      <c r="K11" s="853"/>
      <c r="L11" s="853" t="s">
        <v>496</v>
      </c>
      <c r="M11" s="853"/>
      <c r="N11" s="853"/>
      <c r="O11" s="853" t="s">
        <v>717</v>
      </c>
      <c r="P11" s="853"/>
      <c r="Q11" s="853"/>
      <c r="R11" s="853" t="s">
        <v>717</v>
      </c>
      <c r="S11" s="853"/>
      <c r="T11" s="853"/>
    </row>
    <row r="12" spans="1:22" ht="73.5" customHeight="1" x14ac:dyDescent="0.25">
      <c r="A12" s="896"/>
      <c r="B12" s="896"/>
      <c r="C12" s="899"/>
      <c r="D12" s="896"/>
      <c r="E12" s="896"/>
      <c r="F12" s="896"/>
      <c r="G12" s="896"/>
      <c r="H12" s="896"/>
      <c r="I12" s="502" t="s">
        <v>243</v>
      </c>
      <c r="J12" s="502" t="s">
        <v>247</v>
      </c>
      <c r="K12" s="502" t="s">
        <v>244</v>
      </c>
      <c r="L12" s="502" t="s">
        <v>243</v>
      </c>
      <c r="M12" s="502" t="s">
        <v>247</v>
      </c>
      <c r="N12" s="502" t="s">
        <v>244</v>
      </c>
      <c r="O12" s="502" t="s">
        <v>243</v>
      </c>
      <c r="P12" s="502" t="s">
        <v>247</v>
      </c>
      <c r="Q12" s="502" t="s">
        <v>244</v>
      </c>
      <c r="R12" s="502" t="s">
        <v>243</v>
      </c>
      <c r="S12" s="502" t="s">
        <v>247</v>
      </c>
      <c r="T12" s="502" t="s">
        <v>244</v>
      </c>
    </row>
    <row r="13" spans="1:22" x14ac:dyDescent="0.25">
      <c r="A13" s="896"/>
      <c r="B13" s="896"/>
      <c r="C13" s="899"/>
      <c r="D13" s="896"/>
      <c r="E13" s="896"/>
      <c r="F13" s="896"/>
      <c r="G13" s="896"/>
      <c r="H13" s="638" t="s">
        <v>561</v>
      </c>
      <c r="I13" s="638" t="s">
        <v>561</v>
      </c>
      <c r="J13" s="638"/>
      <c r="K13" s="638" t="s">
        <v>561</v>
      </c>
      <c r="L13" s="638" t="s">
        <v>561</v>
      </c>
      <c r="M13" s="638"/>
      <c r="N13" s="638" t="s">
        <v>561</v>
      </c>
      <c r="O13" s="638" t="s">
        <v>561</v>
      </c>
      <c r="P13" s="638"/>
      <c r="Q13" s="638" t="s">
        <v>561</v>
      </c>
      <c r="R13" s="638" t="s">
        <v>561</v>
      </c>
      <c r="S13" s="638"/>
      <c r="T13" s="638" t="s">
        <v>561</v>
      </c>
    </row>
    <row r="14" spans="1:22" s="16" customFormat="1" x14ac:dyDescent="0.25">
      <c r="A14" s="643"/>
      <c r="B14" s="643" t="s">
        <v>539</v>
      </c>
      <c r="C14" s="640"/>
      <c r="D14" s="641"/>
      <c r="E14" s="641"/>
      <c r="F14" s="639"/>
      <c r="G14" s="639"/>
      <c r="H14" s="642" t="e">
        <f>H15+H30</f>
        <v>#REF!</v>
      </c>
      <c r="I14" s="642" t="e">
        <f>I15+I30</f>
        <v>#REF!</v>
      </c>
      <c r="J14" s="640"/>
      <c r="K14" s="642" t="e">
        <f>K15+K30</f>
        <v>#REF!</v>
      </c>
      <c r="L14" s="642" t="e">
        <f>L15+L30</f>
        <v>#REF!</v>
      </c>
      <c r="M14" s="640"/>
      <c r="N14" s="642" t="e">
        <f>N15+N30</f>
        <v>#REF!</v>
      </c>
      <c r="O14" s="642" t="e">
        <f>O15+O30</f>
        <v>#REF!</v>
      </c>
      <c r="P14" s="640"/>
      <c r="Q14" s="642" t="e">
        <f>Q15+Q30</f>
        <v>#REF!</v>
      </c>
      <c r="R14" s="639"/>
      <c r="S14" s="640"/>
      <c r="T14" s="639"/>
    </row>
    <row r="15" spans="1:22" ht="25.5" x14ac:dyDescent="0.25">
      <c r="A15" s="638">
        <v>1</v>
      </c>
      <c r="B15" s="643" t="s">
        <v>624</v>
      </c>
      <c r="C15" s="644"/>
      <c r="D15" s="645"/>
      <c r="E15" s="645"/>
      <c r="F15" s="643"/>
      <c r="G15" s="646"/>
      <c r="H15" s="646" t="e">
        <f>SUM(H16:H29)</f>
        <v>#REF!</v>
      </c>
      <c r="I15" s="646" t="e">
        <f>SUM(I16:I29)</f>
        <v>#REF!</v>
      </c>
      <c r="J15" s="644"/>
      <c r="K15" s="646" t="e">
        <f>SUM(K16:K29)</f>
        <v>#REF!</v>
      </c>
      <c r="L15" s="646" t="e">
        <f>SUM(L16:L29)</f>
        <v>#REF!</v>
      </c>
      <c r="M15" s="644"/>
      <c r="N15" s="646" t="e">
        <f>SUM(N16:N29)</f>
        <v>#REF!</v>
      </c>
      <c r="O15" s="646" t="e">
        <f>SUM(O16:O29)</f>
        <v>#REF!</v>
      </c>
      <c r="P15" s="647"/>
      <c r="Q15" s="646" t="e">
        <f>SUM(Q16:Q29)</f>
        <v>#REF!</v>
      </c>
      <c r="R15" s="646" t="e">
        <f>R16+R27+#REF!+R30+R31+R32+R33+R34+#REF!</f>
        <v>#REF!</v>
      </c>
      <c r="S15" s="647"/>
      <c r="T15" s="646" t="e">
        <f>T16+T27+#REF!+T30+T31+T32+T33+T34+#REF!</f>
        <v>#REF!</v>
      </c>
      <c r="V15" s="498" t="e">
        <f>K15+N15+Q15</f>
        <v>#REF!</v>
      </c>
    </row>
    <row r="16" spans="1:22" ht="38.25" hidden="1" x14ac:dyDescent="0.25">
      <c r="A16" s="649" t="s">
        <v>786</v>
      </c>
      <c r="B16" s="566" t="s">
        <v>730</v>
      </c>
      <c r="C16" s="648">
        <v>42248</v>
      </c>
      <c r="D16" s="649" t="s">
        <v>744</v>
      </c>
      <c r="E16" s="649" t="s">
        <v>745</v>
      </c>
      <c r="F16" s="638">
        <v>7</v>
      </c>
      <c r="G16" s="650">
        <f>100%/F16</f>
        <v>0.14285714285714285</v>
      </c>
      <c r="H16" s="646" t="e">
        <f>'Форма 1 ВО'!#REF!</f>
        <v>#REF!</v>
      </c>
      <c r="I16" s="651" t="e">
        <f>$H16</f>
        <v>#REF!</v>
      </c>
      <c r="J16" s="644">
        <v>3</v>
      </c>
      <c r="K16" s="646" t="e">
        <f>$G16/12*I16*J16</f>
        <v>#REF!</v>
      </c>
      <c r="L16" s="651" t="e">
        <f t="shared" ref="L16:L29" si="0">$H16</f>
        <v>#REF!</v>
      </c>
      <c r="M16" s="644">
        <v>12</v>
      </c>
      <c r="N16" s="646" t="e">
        <f>$G16/12*L16*M16</f>
        <v>#REF!</v>
      </c>
      <c r="O16" s="651" t="e">
        <f t="shared" ref="O16:O29" si="1">$H16</f>
        <v>#REF!</v>
      </c>
      <c r="P16" s="644">
        <v>12</v>
      </c>
      <c r="Q16" s="646" t="e">
        <f t="shared" ref="Q16:Q29" si="2">$G16/12*O16*P16</f>
        <v>#REF!</v>
      </c>
      <c r="R16" s="646" t="e">
        <f>O16</f>
        <v>#REF!</v>
      </c>
      <c r="S16" s="644">
        <f t="shared" ref="S16:T27" si="3">P16</f>
        <v>12</v>
      </c>
      <c r="T16" s="646" t="e">
        <f>SUM(T17:T26)</f>
        <v>#REF!</v>
      </c>
    </row>
    <row r="17" spans="1:23" ht="51" x14ac:dyDescent="0.25">
      <c r="A17" s="649" t="s">
        <v>787</v>
      </c>
      <c r="B17" s="661" t="s">
        <v>731</v>
      </c>
      <c r="C17" s="648">
        <v>42249</v>
      </c>
      <c r="D17" s="649" t="s">
        <v>744</v>
      </c>
      <c r="E17" s="649" t="s">
        <v>746</v>
      </c>
      <c r="F17" s="638">
        <v>7</v>
      </c>
      <c r="G17" s="650">
        <f t="shared" ref="G17:G29" si="4">100%/F17</f>
        <v>0.14285714285714285</v>
      </c>
      <c r="H17" s="646">
        <f>'Форма 1 ВО'!O17</f>
        <v>0</v>
      </c>
      <c r="I17" s="651">
        <f t="shared" ref="I17:I29" si="5">H17</f>
        <v>0</v>
      </c>
      <c r="J17" s="647">
        <v>3</v>
      </c>
      <c r="K17" s="662">
        <f t="shared" ref="K17:K29" si="6">$G17/12*I17*J17</f>
        <v>0</v>
      </c>
      <c r="L17" s="651">
        <f t="shared" si="0"/>
        <v>0</v>
      </c>
      <c r="M17" s="644">
        <v>12</v>
      </c>
      <c r="N17" s="662">
        <f t="shared" ref="N17:N29" si="7">$G17/12*L17*M17</f>
        <v>0</v>
      </c>
      <c r="O17" s="651">
        <f t="shared" si="1"/>
        <v>0</v>
      </c>
      <c r="P17" s="644">
        <v>12</v>
      </c>
      <c r="Q17" s="662">
        <f t="shared" si="2"/>
        <v>0</v>
      </c>
      <c r="R17" s="651">
        <f>O17</f>
        <v>0</v>
      </c>
      <c r="S17" s="647">
        <f t="shared" si="3"/>
        <v>12</v>
      </c>
      <c r="T17" s="651">
        <f>Q17</f>
        <v>0</v>
      </c>
      <c r="U17" s="1">
        <f>K17*1000</f>
        <v>0</v>
      </c>
      <c r="V17" s="1">
        <f>N17*1000</f>
        <v>0</v>
      </c>
      <c r="W17" s="1">
        <f>Q17*1000</f>
        <v>0</v>
      </c>
    </row>
    <row r="18" spans="1:23" ht="38.25" hidden="1" x14ac:dyDescent="0.25">
      <c r="A18" s="649" t="s">
        <v>788</v>
      </c>
      <c r="B18" s="566" t="s">
        <v>734</v>
      </c>
      <c r="C18" s="648">
        <v>42250</v>
      </c>
      <c r="D18" s="649" t="s">
        <v>744</v>
      </c>
      <c r="E18" s="649" t="s">
        <v>745</v>
      </c>
      <c r="F18" s="638">
        <v>7</v>
      </c>
      <c r="G18" s="650">
        <f t="shared" si="4"/>
        <v>0.14285714285714285</v>
      </c>
      <c r="H18" s="646" t="e">
        <f>'Форма 1 ВО'!#REF!</f>
        <v>#REF!</v>
      </c>
      <c r="I18" s="651" t="e">
        <f t="shared" si="5"/>
        <v>#REF!</v>
      </c>
      <c r="J18" s="647">
        <v>3</v>
      </c>
      <c r="K18" s="646" t="e">
        <f t="shared" si="6"/>
        <v>#REF!</v>
      </c>
      <c r="L18" s="651" t="e">
        <f t="shared" si="0"/>
        <v>#REF!</v>
      </c>
      <c r="M18" s="644">
        <v>12</v>
      </c>
      <c r="N18" s="646" t="e">
        <f t="shared" si="7"/>
        <v>#REF!</v>
      </c>
      <c r="O18" s="651" t="e">
        <f t="shared" si="1"/>
        <v>#REF!</v>
      </c>
      <c r="P18" s="644">
        <v>12</v>
      </c>
      <c r="Q18" s="646" t="e">
        <f t="shared" si="2"/>
        <v>#REF!</v>
      </c>
      <c r="R18" s="651" t="e">
        <f t="shared" ref="R18:R26" si="8">O18</f>
        <v>#REF!</v>
      </c>
      <c r="S18" s="647">
        <f t="shared" si="3"/>
        <v>12</v>
      </c>
      <c r="T18" s="651" t="e">
        <f t="shared" si="3"/>
        <v>#REF!</v>
      </c>
    </row>
    <row r="19" spans="1:23" ht="38.25" hidden="1" x14ac:dyDescent="0.25">
      <c r="A19" s="649" t="s">
        <v>789</v>
      </c>
      <c r="B19" s="566" t="s">
        <v>735</v>
      </c>
      <c r="C19" s="648">
        <v>42251</v>
      </c>
      <c r="D19" s="649" t="s">
        <v>744</v>
      </c>
      <c r="E19" s="649" t="s">
        <v>745</v>
      </c>
      <c r="F19" s="638">
        <v>7</v>
      </c>
      <c r="G19" s="650">
        <f t="shared" si="4"/>
        <v>0.14285714285714285</v>
      </c>
      <c r="H19" s="646" t="e">
        <f>'Форма 1 ВО'!#REF!</f>
        <v>#REF!</v>
      </c>
      <c r="I19" s="652" t="e">
        <f t="shared" si="5"/>
        <v>#REF!</v>
      </c>
      <c r="J19" s="647">
        <v>3</v>
      </c>
      <c r="K19" s="646" t="e">
        <f t="shared" si="6"/>
        <v>#REF!</v>
      </c>
      <c r="L19" s="652" t="e">
        <f t="shared" si="0"/>
        <v>#REF!</v>
      </c>
      <c r="M19" s="644">
        <v>12</v>
      </c>
      <c r="N19" s="646" t="e">
        <f t="shared" si="7"/>
        <v>#REF!</v>
      </c>
      <c r="O19" s="652" t="e">
        <f t="shared" si="1"/>
        <v>#REF!</v>
      </c>
      <c r="P19" s="644">
        <v>12</v>
      </c>
      <c r="Q19" s="646" t="e">
        <f t="shared" si="2"/>
        <v>#REF!</v>
      </c>
      <c r="R19" s="651" t="e">
        <f t="shared" si="8"/>
        <v>#REF!</v>
      </c>
      <c r="S19" s="647">
        <f t="shared" si="3"/>
        <v>12</v>
      </c>
      <c r="T19" s="653" t="e">
        <f t="shared" si="3"/>
        <v>#REF!</v>
      </c>
    </row>
    <row r="20" spans="1:23" ht="38.25" hidden="1" x14ac:dyDescent="0.25">
      <c r="A20" s="649" t="s">
        <v>790</v>
      </c>
      <c r="B20" s="566" t="s">
        <v>736</v>
      </c>
      <c r="C20" s="648" t="s">
        <v>747</v>
      </c>
      <c r="D20" s="649" t="s">
        <v>744</v>
      </c>
      <c r="E20" s="649" t="s">
        <v>745</v>
      </c>
      <c r="F20" s="638">
        <v>7</v>
      </c>
      <c r="G20" s="650">
        <f t="shared" si="4"/>
        <v>0.14285714285714285</v>
      </c>
      <c r="H20" s="646" t="e">
        <f>'Форма 1 ВО'!#REF!</f>
        <v>#REF!</v>
      </c>
      <c r="I20" s="652"/>
      <c r="J20" s="647">
        <v>0</v>
      </c>
      <c r="K20" s="646">
        <f t="shared" si="6"/>
        <v>0</v>
      </c>
      <c r="L20" s="652" t="e">
        <f t="shared" si="0"/>
        <v>#REF!</v>
      </c>
      <c r="M20" s="647">
        <v>3</v>
      </c>
      <c r="N20" s="646" t="e">
        <f t="shared" si="7"/>
        <v>#REF!</v>
      </c>
      <c r="O20" s="652" t="e">
        <f t="shared" si="1"/>
        <v>#REF!</v>
      </c>
      <c r="P20" s="644">
        <v>12</v>
      </c>
      <c r="Q20" s="646" t="e">
        <f t="shared" si="2"/>
        <v>#REF!</v>
      </c>
      <c r="R20" s="651" t="e">
        <f t="shared" si="8"/>
        <v>#REF!</v>
      </c>
      <c r="S20" s="647">
        <f t="shared" si="3"/>
        <v>12</v>
      </c>
      <c r="T20" s="653" t="e">
        <f t="shared" si="3"/>
        <v>#REF!</v>
      </c>
    </row>
    <row r="21" spans="1:23" ht="38.25" hidden="1" x14ac:dyDescent="0.25">
      <c r="A21" s="649" t="s">
        <v>791</v>
      </c>
      <c r="B21" s="566" t="s">
        <v>737</v>
      </c>
      <c r="C21" s="648">
        <v>42251</v>
      </c>
      <c r="D21" s="649" t="s">
        <v>744</v>
      </c>
      <c r="E21" s="649" t="s">
        <v>745</v>
      </c>
      <c r="F21" s="638">
        <v>7</v>
      </c>
      <c r="G21" s="650">
        <f t="shared" si="4"/>
        <v>0.14285714285714285</v>
      </c>
      <c r="H21" s="646" t="e">
        <f>'Форма 1 ВО'!#REF!</f>
        <v>#REF!</v>
      </c>
      <c r="I21" s="652" t="e">
        <f t="shared" si="5"/>
        <v>#REF!</v>
      </c>
      <c r="J21" s="647">
        <v>3</v>
      </c>
      <c r="K21" s="646" t="e">
        <f t="shared" si="6"/>
        <v>#REF!</v>
      </c>
      <c r="L21" s="652" t="e">
        <f t="shared" si="0"/>
        <v>#REF!</v>
      </c>
      <c r="M21" s="644">
        <v>12</v>
      </c>
      <c r="N21" s="646" t="e">
        <f t="shared" si="7"/>
        <v>#REF!</v>
      </c>
      <c r="O21" s="652" t="e">
        <f t="shared" si="1"/>
        <v>#REF!</v>
      </c>
      <c r="P21" s="644">
        <v>12</v>
      </c>
      <c r="Q21" s="646" t="e">
        <f t="shared" si="2"/>
        <v>#REF!</v>
      </c>
      <c r="R21" s="651" t="e">
        <f t="shared" si="8"/>
        <v>#REF!</v>
      </c>
      <c r="S21" s="647">
        <f t="shared" si="3"/>
        <v>12</v>
      </c>
      <c r="T21" s="653" t="e">
        <f t="shared" si="3"/>
        <v>#REF!</v>
      </c>
    </row>
    <row r="22" spans="1:23" ht="51" hidden="1" x14ac:dyDescent="0.25">
      <c r="A22" s="649" t="s">
        <v>792</v>
      </c>
      <c r="B22" s="566" t="s">
        <v>729</v>
      </c>
      <c r="C22" s="648">
        <v>42252</v>
      </c>
      <c r="D22" s="649" t="s">
        <v>744</v>
      </c>
      <c r="E22" s="649" t="s">
        <v>745</v>
      </c>
      <c r="F22" s="638">
        <v>7</v>
      </c>
      <c r="G22" s="650">
        <f t="shared" si="4"/>
        <v>0.14285714285714285</v>
      </c>
      <c r="H22" s="646" t="e">
        <f>'Форма 1 ВО'!#REF!</f>
        <v>#REF!</v>
      </c>
      <c r="I22" s="652" t="e">
        <f t="shared" si="5"/>
        <v>#REF!</v>
      </c>
      <c r="J22" s="647">
        <v>3</v>
      </c>
      <c r="K22" s="646" t="e">
        <f t="shared" si="6"/>
        <v>#REF!</v>
      </c>
      <c r="L22" s="652" t="e">
        <f t="shared" si="0"/>
        <v>#REF!</v>
      </c>
      <c r="M22" s="644">
        <v>12</v>
      </c>
      <c r="N22" s="646" t="e">
        <f t="shared" si="7"/>
        <v>#REF!</v>
      </c>
      <c r="O22" s="652" t="e">
        <f t="shared" si="1"/>
        <v>#REF!</v>
      </c>
      <c r="P22" s="644">
        <v>12</v>
      </c>
      <c r="Q22" s="646" t="e">
        <f t="shared" si="2"/>
        <v>#REF!</v>
      </c>
      <c r="R22" s="651" t="e">
        <f t="shared" si="8"/>
        <v>#REF!</v>
      </c>
      <c r="S22" s="647">
        <f t="shared" si="3"/>
        <v>12</v>
      </c>
      <c r="T22" s="653" t="e">
        <f t="shared" si="3"/>
        <v>#REF!</v>
      </c>
    </row>
    <row r="23" spans="1:23" s="17" customFormat="1" ht="38.25" hidden="1" x14ac:dyDescent="0.25">
      <c r="A23" s="649" t="s">
        <v>793</v>
      </c>
      <c r="B23" s="566" t="s">
        <v>741</v>
      </c>
      <c r="C23" s="648">
        <v>42253</v>
      </c>
      <c r="D23" s="649" t="s">
        <v>744</v>
      </c>
      <c r="E23" s="649" t="s">
        <v>745</v>
      </c>
      <c r="F23" s="638">
        <v>7</v>
      </c>
      <c r="G23" s="650">
        <f t="shared" si="4"/>
        <v>0.14285714285714285</v>
      </c>
      <c r="H23" s="646" t="e">
        <f>'Форма 1 ВО'!#REF!</f>
        <v>#REF!</v>
      </c>
      <c r="I23" s="652" t="e">
        <f t="shared" si="5"/>
        <v>#REF!</v>
      </c>
      <c r="J23" s="647">
        <v>3</v>
      </c>
      <c r="K23" s="646" t="e">
        <f t="shared" si="6"/>
        <v>#REF!</v>
      </c>
      <c r="L23" s="652" t="e">
        <f t="shared" si="0"/>
        <v>#REF!</v>
      </c>
      <c r="M23" s="644">
        <v>12</v>
      </c>
      <c r="N23" s="646" t="e">
        <f t="shared" si="7"/>
        <v>#REF!</v>
      </c>
      <c r="O23" s="652" t="e">
        <f t="shared" si="1"/>
        <v>#REF!</v>
      </c>
      <c r="P23" s="644">
        <v>12</v>
      </c>
      <c r="Q23" s="646" t="e">
        <f t="shared" si="2"/>
        <v>#REF!</v>
      </c>
      <c r="R23" s="651" t="e">
        <f t="shared" si="8"/>
        <v>#REF!</v>
      </c>
      <c r="S23" s="647">
        <v>1</v>
      </c>
      <c r="T23" s="653" t="e">
        <f>Q23/12</f>
        <v>#REF!</v>
      </c>
    </row>
    <row r="24" spans="1:23" ht="51" hidden="1" x14ac:dyDescent="0.25">
      <c r="A24" s="649" t="s">
        <v>794</v>
      </c>
      <c r="B24" s="566" t="s">
        <v>738</v>
      </c>
      <c r="C24" s="648">
        <v>42254</v>
      </c>
      <c r="D24" s="649" t="s">
        <v>744</v>
      </c>
      <c r="E24" s="649" t="s">
        <v>748</v>
      </c>
      <c r="F24" s="638">
        <v>7</v>
      </c>
      <c r="G24" s="650">
        <f t="shared" si="4"/>
        <v>0.14285714285714285</v>
      </c>
      <c r="H24" s="646" t="e">
        <f>'Форма 1 ВО'!#REF!</f>
        <v>#REF!</v>
      </c>
      <c r="I24" s="652" t="e">
        <f t="shared" si="5"/>
        <v>#REF!</v>
      </c>
      <c r="J24" s="647">
        <v>3</v>
      </c>
      <c r="K24" s="646" t="e">
        <f t="shared" si="6"/>
        <v>#REF!</v>
      </c>
      <c r="L24" s="652" t="e">
        <f t="shared" si="0"/>
        <v>#REF!</v>
      </c>
      <c r="M24" s="644">
        <v>12</v>
      </c>
      <c r="N24" s="646" t="e">
        <f t="shared" si="7"/>
        <v>#REF!</v>
      </c>
      <c r="O24" s="652" t="e">
        <f t="shared" si="1"/>
        <v>#REF!</v>
      </c>
      <c r="P24" s="644">
        <v>12</v>
      </c>
      <c r="Q24" s="646" t="e">
        <f t="shared" si="2"/>
        <v>#REF!</v>
      </c>
      <c r="R24" s="651" t="e">
        <f t="shared" si="8"/>
        <v>#REF!</v>
      </c>
      <c r="S24" s="647">
        <f t="shared" si="3"/>
        <v>12</v>
      </c>
      <c r="T24" s="653" t="e">
        <f t="shared" si="3"/>
        <v>#REF!</v>
      </c>
    </row>
    <row r="25" spans="1:23" s="17" customFormat="1" ht="51" hidden="1" x14ac:dyDescent="0.25">
      <c r="A25" s="649" t="s">
        <v>795</v>
      </c>
      <c r="B25" s="566" t="s">
        <v>732</v>
      </c>
      <c r="C25" s="648" t="s">
        <v>747</v>
      </c>
      <c r="D25" s="649" t="s">
        <v>744</v>
      </c>
      <c r="E25" s="649" t="s">
        <v>746</v>
      </c>
      <c r="F25" s="638">
        <v>7</v>
      </c>
      <c r="G25" s="650">
        <f t="shared" si="4"/>
        <v>0.14285714285714285</v>
      </c>
      <c r="H25" s="646" t="e">
        <f>'Форма 1 ВО'!#REF!</f>
        <v>#REF!</v>
      </c>
      <c r="I25" s="652"/>
      <c r="J25" s="647">
        <v>0</v>
      </c>
      <c r="K25" s="646">
        <f t="shared" si="6"/>
        <v>0</v>
      </c>
      <c r="L25" s="652" t="e">
        <f t="shared" si="0"/>
        <v>#REF!</v>
      </c>
      <c r="M25" s="647">
        <v>3</v>
      </c>
      <c r="N25" s="646" t="e">
        <f t="shared" si="7"/>
        <v>#REF!</v>
      </c>
      <c r="O25" s="652" t="e">
        <f t="shared" si="1"/>
        <v>#REF!</v>
      </c>
      <c r="P25" s="644">
        <v>12</v>
      </c>
      <c r="Q25" s="646" t="e">
        <f t="shared" si="2"/>
        <v>#REF!</v>
      </c>
      <c r="R25" s="651" t="e">
        <f t="shared" si="8"/>
        <v>#REF!</v>
      </c>
      <c r="S25" s="647">
        <v>1</v>
      </c>
      <c r="T25" s="653" t="e">
        <f>Q25/12</f>
        <v>#REF!</v>
      </c>
    </row>
    <row r="26" spans="1:23" ht="38.25" hidden="1" x14ac:dyDescent="0.25">
      <c r="A26" s="649" t="s">
        <v>796</v>
      </c>
      <c r="B26" s="566" t="s">
        <v>739</v>
      </c>
      <c r="C26" s="648" t="s">
        <v>747</v>
      </c>
      <c r="D26" s="649" t="s">
        <v>744</v>
      </c>
      <c r="E26" s="649" t="s">
        <v>748</v>
      </c>
      <c r="F26" s="638">
        <v>7</v>
      </c>
      <c r="G26" s="650">
        <f t="shared" si="4"/>
        <v>0.14285714285714285</v>
      </c>
      <c r="H26" s="646" t="e">
        <f>'Форма 1 ВО'!#REF!</f>
        <v>#REF!</v>
      </c>
      <c r="I26" s="652"/>
      <c r="J26" s="647">
        <v>0</v>
      </c>
      <c r="K26" s="646">
        <f t="shared" si="6"/>
        <v>0</v>
      </c>
      <c r="L26" s="652" t="e">
        <f t="shared" si="0"/>
        <v>#REF!</v>
      </c>
      <c r="M26" s="647">
        <v>3</v>
      </c>
      <c r="N26" s="646" t="e">
        <f t="shared" si="7"/>
        <v>#REF!</v>
      </c>
      <c r="O26" s="652" t="e">
        <f t="shared" si="1"/>
        <v>#REF!</v>
      </c>
      <c r="P26" s="644">
        <v>12</v>
      </c>
      <c r="Q26" s="646" t="e">
        <f t="shared" si="2"/>
        <v>#REF!</v>
      </c>
      <c r="R26" s="651" t="e">
        <f t="shared" si="8"/>
        <v>#REF!</v>
      </c>
      <c r="S26" s="647">
        <f t="shared" si="3"/>
        <v>12</v>
      </c>
      <c r="T26" s="653" t="e">
        <f t="shared" si="3"/>
        <v>#REF!</v>
      </c>
    </row>
    <row r="27" spans="1:23" ht="51" hidden="1" x14ac:dyDescent="0.25">
      <c r="A27" s="649" t="s">
        <v>797</v>
      </c>
      <c r="B27" s="566" t="s">
        <v>740</v>
      </c>
      <c r="C27" s="648" t="s">
        <v>749</v>
      </c>
      <c r="D27" s="649" t="s">
        <v>744</v>
      </c>
      <c r="E27" s="649" t="s">
        <v>746</v>
      </c>
      <c r="F27" s="638">
        <v>7</v>
      </c>
      <c r="G27" s="650">
        <f t="shared" si="4"/>
        <v>0.14285714285714285</v>
      </c>
      <c r="H27" s="646" t="e">
        <f>'Форма 1 ВО'!#REF!</f>
        <v>#REF!</v>
      </c>
      <c r="I27" s="652"/>
      <c r="J27" s="644">
        <v>0</v>
      </c>
      <c r="K27" s="646">
        <f t="shared" si="6"/>
        <v>0</v>
      </c>
      <c r="L27" s="652"/>
      <c r="M27" s="644">
        <v>0</v>
      </c>
      <c r="N27" s="646">
        <f t="shared" si="7"/>
        <v>0</v>
      </c>
      <c r="O27" s="652" t="e">
        <f t="shared" si="1"/>
        <v>#REF!</v>
      </c>
      <c r="P27" s="644">
        <v>3</v>
      </c>
      <c r="Q27" s="646" t="e">
        <f t="shared" si="2"/>
        <v>#REF!</v>
      </c>
      <c r="R27" s="646" t="e">
        <f>SUM(R28:R29)</f>
        <v>#REF!</v>
      </c>
      <c r="S27" s="644">
        <f t="shared" si="3"/>
        <v>3</v>
      </c>
      <c r="T27" s="654" t="e">
        <f>SUM(T28:T29)</f>
        <v>#REF!</v>
      </c>
    </row>
    <row r="28" spans="1:23" ht="51" hidden="1" x14ac:dyDescent="0.25">
      <c r="A28" s="649" t="s">
        <v>798</v>
      </c>
      <c r="B28" s="566" t="s">
        <v>733</v>
      </c>
      <c r="C28" s="648" t="s">
        <v>750</v>
      </c>
      <c r="D28" s="649" t="s">
        <v>744</v>
      </c>
      <c r="E28" s="649" t="s">
        <v>748</v>
      </c>
      <c r="F28" s="638">
        <v>7</v>
      </c>
      <c r="G28" s="650">
        <f t="shared" si="4"/>
        <v>0.14285714285714285</v>
      </c>
      <c r="H28" s="646" t="e">
        <f>'Форма 1 ВО'!#REF!</f>
        <v>#REF!</v>
      </c>
      <c r="I28" s="652"/>
      <c r="J28" s="647">
        <v>0</v>
      </c>
      <c r="K28" s="646">
        <f t="shared" si="6"/>
        <v>0</v>
      </c>
      <c r="L28" s="652" t="e">
        <f t="shared" si="0"/>
        <v>#REF!</v>
      </c>
      <c r="M28" s="647">
        <v>3</v>
      </c>
      <c r="N28" s="646" t="e">
        <f t="shared" si="7"/>
        <v>#REF!</v>
      </c>
      <c r="O28" s="652" t="e">
        <f t="shared" si="1"/>
        <v>#REF!</v>
      </c>
      <c r="P28" s="644">
        <v>12</v>
      </c>
      <c r="Q28" s="646" t="e">
        <f t="shared" si="2"/>
        <v>#REF!</v>
      </c>
      <c r="R28" s="651" t="e">
        <f t="shared" ref="R28:R33" si="9">O28</f>
        <v>#REF!</v>
      </c>
      <c r="S28" s="647">
        <v>12</v>
      </c>
      <c r="T28" s="653" t="e">
        <f>R28*J28%/12*S28</f>
        <v>#REF!</v>
      </c>
    </row>
    <row r="29" spans="1:23" ht="51" hidden="1" x14ac:dyDescent="0.25">
      <c r="A29" s="649" t="s">
        <v>799</v>
      </c>
      <c r="B29" s="566" t="s">
        <v>742</v>
      </c>
      <c r="C29" s="648" t="s">
        <v>751</v>
      </c>
      <c r="D29" s="649" t="s">
        <v>744</v>
      </c>
      <c r="E29" s="649" t="s">
        <v>745</v>
      </c>
      <c r="F29" s="638">
        <v>7</v>
      </c>
      <c r="G29" s="650">
        <f t="shared" si="4"/>
        <v>0.14285714285714285</v>
      </c>
      <c r="H29" s="646" t="e">
        <f>'Форма 1 ВО'!#REF!</f>
        <v>#REF!</v>
      </c>
      <c r="I29" s="652" t="e">
        <f t="shared" si="5"/>
        <v>#REF!</v>
      </c>
      <c r="J29" s="647">
        <v>3</v>
      </c>
      <c r="K29" s="646" t="e">
        <f t="shared" si="6"/>
        <v>#REF!</v>
      </c>
      <c r="L29" s="652" t="e">
        <f t="shared" si="0"/>
        <v>#REF!</v>
      </c>
      <c r="M29" s="647">
        <v>12</v>
      </c>
      <c r="N29" s="646" t="e">
        <f t="shared" si="7"/>
        <v>#REF!</v>
      </c>
      <c r="O29" s="652" t="e">
        <f t="shared" si="1"/>
        <v>#REF!</v>
      </c>
      <c r="P29" s="644">
        <v>12</v>
      </c>
      <c r="Q29" s="646" t="e">
        <f t="shared" si="2"/>
        <v>#REF!</v>
      </c>
      <c r="R29" s="651" t="e">
        <f t="shared" si="9"/>
        <v>#REF!</v>
      </c>
      <c r="S29" s="647">
        <v>12</v>
      </c>
      <c r="T29" s="653" t="e">
        <f>R29*J29%/12*S29</f>
        <v>#REF!</v>
      </c>
    </row>
    <row r="30" spans="1:23" hidden="1" x14ac:dyDescent="0.25">
      <c r="A30" s="643" t="s">
        <v>504</v>
      </c>
      <c r="B30" s="643" t="s">
        <v>553</v>
      </c>
      <c r="C30" s="655"/>
      <c r="D30" s="645"/>
      <c r="E30" s="645"/>
      <c r="F30" s="643"/>
      <c r="G30" s="656"/>
      <c r="H30" s="646" t="e">
        <f>SUM(H31:H34)</f>
        <v>#REF!</v>
      </c>
      <c r="I30" s="646">
        <f>SUM(I31:I34)</f>
        <v>0</v>
      </c>
      <c r="J30" s="644"/>
      <c r="K30" s="646">
        <f>SUM(K31:K34)</f>
        <v>0</v>
      </c>
      <c r="L30" s="646">
        <f>SUM(L31:L34)</f>
        <v>0</v>
      </c>
      <c r="M30" s="644"/>
      <c r="N30" s="646">
        <f>SUM(N31:N34)</f>
        <v>0</v>
      </c>
      <c r="O30" s="646" t="e">
        <f>SUM(O31:O34)</f>
        <v>#REF!</v>
      </c>
      <c r="P30" s="644"/>
      <c r="Q30" s="646" t="e">
        <f>SUM(Q31:Q34)</f>
        <v>#REF!</v>
      </c>
      <c r="R30" s="646" t="e">
        <f t="shared" si="9"/>
        <v>#REF!</v>
      </c>
      <c r="S30" s="644">
        <v>12</v>
      </c>
      <c r="T30" s="654" t="e">
        <f>Q30</f>
        <v>#REF!</v>
      </c>
    </row>
    <row r="31" spans="1:23" ht="51" hidden="1" x14ac:dyDescent="0.25">
      <c r="A31" s="649" t="s">
        <v>800</v>
      </c>
      <c r="B31" s="566" t="s">
        <v>724</v>
      </c>
      <c r="C31" s="648" t="s">
        <v>752</v>
      </c>
      <c r="D31" s="649" t="s">
        <v>753</v>
      </c>
      <c r="E31" s="649" t="s">
        <v>754</v>
      </c>
      <c r="F31" s="638">
        <v>15</v>
      </c>
      <c r="G31" s="650">
        <f>100%/F31</f>
        <v>6.6666666666666666E-2</v>
      </c>
      <c r="H31" s="646" t="e">
        <f>'Форма 1 ВО'!#REF!</f>
        <v>#REF!</v>
      </c>
      <c r="I31" s="646"/>
      <c r="J31" s="647">
        <v>0</v>
      </c>
      <c r="K31" s="646">
        <f>$G31/12*I31*J31</f>
        <v>0</v>
      </c>
      <c r="L31" s="652"/>
      <c r="M31" s="644">
        <v>0</v>
      </c>
      <c r="N31" s="646">
        <f>$G31/12*L31*M31</f>
        <v>0</v>
      </c>
      <c r="O31" s="652" t="e">
        <f>$H31</f>
        <v>#REF!</v>
      </c>
      <c r="P31" s="644">
        <v>1</v>
      </c>
      <c r="Q31" s="646" t="e">
        <f>$G31/12*O31*P31</f>
        <v>#REF!</v>
      </c>
      <c r="R31" s="646" t="e">
        <f t="shared" si="9"/>
        <v>#REF!</v>
      </c>
      <c r="S31" s="644">
        <v>12</v>
      </c>
      <c r="T31" s="654" t="e">
        <f>Q31</f>
        <v>#REF!</v>
      </c>
    </row>
    <row r="32" spans="1:23" ht="51" hidden="1" x14ac:dyDescent="0.25">
      <c r="A32" s="649" t="s">
        <v>801</v>
      </c>
      <c r="B32" s="566" t="s">
        <v>725</v>
      </c>
      <c r="C32" s="648" t="s">
        <v>752</v>
      </c>
      <c r="D32" s="649" t="s">
        <v>753</v>
      </c>
      <c r="E32" s="649" t="s">
        <v>755</v>
      </c>
      <c r="F32" s="638">
        <v>15</v>
      </c>
      <c r="G32" s="650">
        <f>100%/F32</f>
        <v>6.6666666666666666E-2</v>
      </c>
      <c r="H32" s="646" t="e">
        <f>'Форма 1 ВО'!#REF!</f>
        <v>#REF!</v>
      </c>
      <c r="I32" s="646"/>
      <c r="J32" s="644">
        <v>0</v>
      </c>
      <c r="K32" s="646">
        <f>$G32/12*I32*J32</f>
        <v>0</v>
      </c>
      <c r="L32" s="652"/>
      <c r="M32" s="644">
        <v>0</v>
      </c>
      <c r="N32" s="646">
        <f>$G32/12*L32*M32</f>
        <v>0</v>
      </c>
      <c r="O32" s="652" t="e">
        <f>$H32</f>
        <v>#REF!</v>
      </c>
      <c r="P32" s="644">
        <v>1</v>
      </c>
      <c r="Q32" s="646" t="e">
        <f>$G32/12*O32*P32</f>
        <v>#REF!</v>
      </c>
      <c r="R32" s="646" t="e">
        <f t="shared" si="9"/>
        <v>#REF!</v>
      </c>
      <c r="S32" s="644">
        <v>12</v>
      </c>
      <c r="T32" s="654" t="e">
        <f>Q32</f>
        <v>#REF!</v>
      </c>
    </row>
    <row r="33" spans="1:20" ht="51" hidden="1" x14ac:dyDescent="0.25">
      <c r="A33" s="649" t="s">
        <v>802</v>
      </c>
      <c r="B33" s="566" t="s">
        <v>726</v>
      </c>
      <c r="C33" s="648" t="s">
        <v>752</v>
      </c>
      <c r="D33" s="649" t="s">
        <v>753</v>
      </c>
      <c r="E33" s="649" t="s">
        <v>755</v>
      </c>
      <c r="F33" s="638">
        <v>15</v>
      </c>
      <c r="G33" s="650">
        <f>100%/F33</f>
        <v>6.6666666666666666E-2</v>
      </c>
      <c r="H33" s="646" t="e">
        <f>'Форма 1 ВО'!#REF!</f>
        <v>#REF!</v>
      </c>
      <c r="I33" s="646"/>
      <c r="J33" s="647">
        <v>0</v>
      </c>
      <c r="K33" s="646">
        <f>$G33/12*I33*J33</f>
        <v>0</v>
      </c>
      <c r="L33" s="652"/>
      <c r="M33" s="644">
        <v>0</v>
      </c>
      <c r="N33" s="646">
        <f>$G33/12*L33*M33</f>
        <v>0</v>
      </c>
      <c r="O33" s="652" t="e">
        <f>$H33</f>
        <v>#REF!</v>
      </c>
      <c r="P33" s="644">
        <v>1</v>
      </c>
      <c r="Q33" s="646" t="e">
        <f>$G33/12*O33*P33</f>
        <v>#REF!</v>
      </c>
      <c r="R33" s="646" t="e">
        <f t="shared" si="9"/>
        <v>#REF!</v>
      </c>
      <c r="S33" s="644">
        <v>12</v>
      </c>
      <c r="T33" s="654" t="e">
        <f>Q33</f>
        <v>#REF!</v>
      </c>
    </row>
    <row r="34" spans="1:20" ht="51" hidden="1" x14ac:dyDescent="0.25">
      <c r="A34" s="649" t="s">
        <v>803</v>
      </c>
      <c r="B34" s="566" t="s">
        <v>727</v>
      </c>
      <c r="C34" s="648" t="s">
        <v>752</v>
      </c>
      <c r="D34" s="649" t="s">
        <v>753</v>
      </c>
      <c r="E34" s="649" t="s">
        <v>755</v>
      </c>
      <c r="F34" s="638">
        <v>15</v>
      </c>
      <c r="G34" s="650">
        <f>100%/F34</f>
        <v>6.6666666666666666E-2</v>
      </c>
      <c r="H34" s="646" t="e">
        <f>'Форма 1 ВО'!#REF!</f>
        <v>#REF!</v>
      </c>
      <c r="I34" s="646"/>
      <c r="J34" s="647">
        <v>0</v>
      </c>
      <c r="K34" s="646">
        <f>$G34/12*I34*J34</f>
        <v>0</v>
      </c>
      <c r="L34" s="652"/>
      <c r="M34" s="644">
        <v>0</v>
      </c>
      <c r="N34" s="646">
        <f>$G34/12*L34*M34</f>
        <v>0</v>
      </c>
      <c r="O34" s="652" t="e">
        <f>$H34</f>
        <v>#REF!</v>
      </c>
      <c r="P34" s="644">
        <v>1</v>
      </c>
      <c r="Q34" s="646" t="e">
        <f>$G34/12*O34*P34</f>
        <v>#REF!</v>
      </c>
      <c r="R34" s="646" t="e">
        <f>SUM(#REF!)</f>
        <v>#REF!</v>
      </c>
      <c r="S34" s="647"/>
      <c r="T34" s="654" t="e">
        <f>SUM(#REF!)</f>
        <v>#REF!</v>
      </c>
    </row>
    <row r="35" spans="1:20" x14ac:dyDescent="0.25">
      <c r="A35" s="28"/>
      <c r="B35" s="13"/>
      <c r="C35" s="658"/>
      <c r="D35" s="36"/>
      <c r="E35" s="36"/>
      <c r="F35" s="36"/>
      <c r="G35" s="36"/>
      <c r="H35" s="36"/>
      <c r="I35" s="8"/>
      <c r="J35" s="8"/>
      <c r="K35" s="8"/>
      <c r="L35" s="8"/>
      <c r="M35" s="8"/>
      <c r="N35" s="8"/>
      <c r="O35" s="8"/>
      <c r="P35" s="8"/>
      <c r="Q35" s="501"/>
      <c r="R35" s="8"/>
      <c r="S35" s="8"/>
      <c r="T35" s="501"/>
    </row>
    <row r="36" spans="1:20" ht="28.5" customHeight="1" x14ac:dyDescent="0.25">
      <c r="A36" s="28"/>
      <c r="B36" s="13"/>
      <c r="C36" s="658"/>
      <c r="D36" s="36" t="s">
        <v>718</v>
      </c>
      <c r="E36" s="36"/>
      <c r="G36" s="36"/>
      <c r="H36" s="36"/>
      <c r="I36" s="565" t="s">
        <v>720</v>
      </c>
      <c r="J36" s="8"/>
      <c r="K36" s="8"/>
      <c r="L36" s="8"/>
      <c r="M36" s="8"/>
      <c r="N36" s="8"/>
      <c r="O36" s="8"/>
      <c r="P36" s="8"/>
      <c r="Q36" s="501"/>
      <c r="R36" s="8"/>
      <c r="S36" s="8"/>
      <c r="T36" s="501"/>
    </row>
    <row r="37" spans="1:20" x14ac:dyDescent="0.25">
      <c r="A37" s="28"/>
      <c r="B37" s="13"/>
      <c r="C37" s="658"/>
      <c r="D37" s="36"/>
      <c r="E37" s="36"/>
      <c r="F37" s="36"/>
      <c r="G37" s="36"/>
      <c r="H37" s="36"/>
      <c r="I37" s="8"/>
      <c r="J37" s="8"/>
      <c r="K37" s="8"/>
      <c r="L37" s="8"/>
      <c r="M37" s="8"/>
      <c r="N37" s="8"/>
      <c r="O37" s="8"/>
      <c r="P37" s="8"/>
      <c r="Q37" s="501"/>
      <c r="R37" s="8"/>
      <c r="S37" s="8"/>
      <c r="T37" s="501"/>
    </row>
    <row r="38" spans="1:20" x14ac:dyDescent="0.25">
      <c r="A38" s="28"/>
      <c r="B38" s="13"/>
      <c r="C38" s="658"/>
      <c r="D38" s="36"/>
      <c r="E38" s="36"/>
      <c r="F38" s="36"/>
      <c r="G38" s="36"/>
      <c r="H38" s="36"/>
      <c r="I38" s="8"/>
      <c r="J38" s="8"/>
      <c r="K38" s="8"/>
      <c r="L38" s="8"/>
      <c r="M38" s="8"/>
      <c r="N38" s="8"/>
      <c r="O38" s="8"/>
      <c r="P38" s="8"/>
      <c r="Q38" s="501"/>
      <c r="R38" s="8"/>
      <c r="S38" s="8"/>
      <c r="T38" s="501"/>
    </row>
    <row r="39" spans="1:20" x14ac:dyDescent="0.25">
      <c r="A39" s="28"/>
      <c r="B39" s="13"/>
      <c r="C39" s="658"/>
      <c r="D39" s="36"/>
      <c r="E39" s="36"/>
      <c r="F39" s="36"/>
      <c r="G39" s="36"/>
      <c r="H39" s="36"/>
      <c r="I39" s="8"/>
      <c r="J39" s="8"/>
      <c r="K39" s="8"/>
      <c r="L39" s="8"/>
      <c r="M39" s="8"/>
      <c r="N39" s="8"/>
      <c r="O39" s="8"/>
      <c r="P39" s="8"/>
      <c r="Q39" s="501"/>
      <c r="R39" s="8"/>
      <c r="S39" s="8"/>
      <c r="T39" s="501"/>
    </row>
    <row r="40" spans="1:20" ht="20.25" x14ac:dyDescent="0.3">
      <c r="A40" s="553"/>
      <c r="B40" s="503"/>
      <c r="C40" s="659"/>
      <c r="D40" s="504"/>
      <c r="E40" s="503"/>
      <c r="F40" s="505"/>
      <c r="H40" s="538" t="e">
        <f>H15-23.808</f>
        <v>#REF!</v>
      </c>
      <c r="J40" s="498" t="e">
        <f>K15+N15+Q15</f>
        <v>#REF!</v>
      </c>
    </row>
    <row r="41" spans="1:20" x14ac:dyDescent="0.25">
      <c r="A41" s="20"/>
      <c r="H41" s="539">
        <v>209247.9561727228</v>
      </c>
    </row>
    <row r="42" spans="1:20" x14ac:dyDescent="0.25">
      <c r="A42" s="20"/>
      <c r="B42" s="36"/>
      <c r="H42" s="540" t="e">
        <f>H41/1000-H40</f>
        <v>#REF!</v>
      </c>
    </row>
    <row r="43" spans="1:20" x14ac:dyDescent="0.25">
      <c r="B43" s="875"/>
      <c r="C43" s="875"/>
      <c r="D43" s="875"/>
      <c r="E43" s="875"/>
      <c r="F43" s="875"/>
      <c r="G43" s="875"/>
      <c r="H43" s="875"/>
      <c r="K43" s="23"/>
      <c r="N43" s="23"/>
      <c r="O43" s="23"/>
      <c r="P43" s="23"/>
      <c r="Q43" s="23"/>
      <c r="R43" s="23"/>
      <c r="S43" s="23"/>
      <c r="T43" s="23"/>
    </row>
    <row r="44" spans="1:20" x14ac:dyDescent="0.25">
      <c r="B44" s="552"/>
      <c r="C44" s="551"/>
      <c r="D44" s="552"/>
      <c r="E44" s="552"/>
      <c r="F44" s="552"/>
      <c r="G44" s="552"/>
      <c r="H44" s="552"/>
      <c r="K44" s="23"/>
      <c r="N44" s="23"/>
      <c r="O44" s="23"/>
      <c r="P44" s="23"/>
      <c r="Q44" s="23"/>
      <c r="R44" s="23"/>
      <c r="S44" s="23"/>
      <c r="T44" s="23"/>
    </row>
    <row r="45" spans="1:20" x14ac:dyDescent="0.25">
      <c r="A45" s="20"/>
      <c r="B45" s="875"/>
      <c r="C45" s="875"/>
      <c r="D45" s="875"/>
      <c r="E45" s="875"/>
      <c r="F45" s="875"/>
      <c r="G45" s="875"/>
      <c r="H45" s="875"/>
    </row>
    <row r="46" spans="1:20" x14ac:dyDescent="0.25">
      <c r="A46" s="20"/>
      <c r="B46" s="875"/>
      <c r="C46" s="875"/>
      <c r="D46" s="875"/>
      <c r="E46" s="875"/>
      <c r="F46" s="875"/>
      <c r="G46" s="875"/>
      <c r="H46" s="875"/>
    </row>
    <row r="47" spans="1:20" x14ac:dyDescent="0.25">
      <c r="A47" s="20"/>
    </row>
    <row r="48" spans="1:20" x14ac:dyDescent="0.25">
      <c r="A48" s="20"/>
    </row>
    <row r="49" spans="1:20" x14ac:dyDescent="0.25">
      <c r="C49" s="660"/>
      <c r="D49" s="1"/>
      <c r="E49" s="1"/>
      <c r="F49" s="1"/>
      <c r="G49" s="1"/>
      <c r="H49" s="1"/>
      <c r="K49" s="23"/>
      <c r="N49" s="23"/>
      <c r="O49" s="23"/>
      <c r="P49" s="23"/>
      <c r="Q49" s="23"/>
      <c r="R49" s="23"/>
      <c r="S49" s="23"/>
      <c r="T49" s="23"/>
    </row>
    <row r="50" spans="1:20" x14ac:dyDescent="0.25">
      <c r="A50" s="17"/>
    </row>
  </sheetData>
  <mergeCells count="19">
    <mergeCell ref="I11:K11"/>
    <mergeCell ref="L11:N11"/>
    <mergeCell ref="O11:Q11"/>
    <mergeCell ref="R11:T11"/>
    <mergeCell ref="A7:Q7"/>
    <mergeCell ref="A8:Q8"/>
    <mergeCell ref="A10:A13"/>
    <mergeCell ref="B10:B13"/>
    <mergeCell ref="C10:C13"/>
    <mergeCell ref="D10:G10"/>
    <mergeCell ref="H10:H12"/>
    <mergeCell ref="I10:T10"/>
    <mergeCell ref="D11:D13"/>
    <mergeCell ref="E11:E13"/>
    <mergeCell ref="B43:H43"/>
    <mergeCell ref="B45:H45"/>
    <mergeCell ref="B46:H46"/>
    <mergeCell ref="F11:F13"/>
    <mergeCell ref="G11:G13"/>
  </mergeCells>
  <printOptions horizontalCentered="1"/>
  <pageMargins left="0.2" right="0.2" top="0.89" bottom="0.43" header="0.31496062992125984" footer="0.31496062992125984"/>
  <pageSetup paperSize="9" scale="63" fitToHeight="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8"/>
  <sheetViews>
    <sheetView workbookViewId="0">
      <selection activeCell="H13" sqref="H13:K13"/>
    </sheetView>
  </sheetViews>
  <sheetFormatPr defaultRowHeight="15.75" x14ac:dyDescent="0.25"/>
  <cols>
    <col min="1" max="1" width="7" customWidth="1"/>
    <col min="2" max="2" width="53.75" customWidth="1"/>
    <col min="3" max="6" width="12.375" customWidth="1"/>
    <col min="7" max="7" width="10.5" customWidth="1"/>
    <col min="8" max="8" width="9.125" customWidth="1"/>
  </cols>
  <sheetData>
    <row r="1" spans="1:9" x14ac:dyDescent="0.25">
      <c r="F1" s="445" t="s">
        <v>333</v>
      </c>
    </row>
    <row r="2" spans="1:9" x14ac:dyDescent="0.25">
      <c r="F2" s="445" t="s">
        <v>101</v>
      </c>
    </row>
    <row r="3" spans="1:9" x14ac:dyDescent="0.25">
      <c r="F3" s="445" t="s">
        <v>116</v>
      </c>
    </row>
    <row r="4" spans="1:9" x14ac:dyDescent="0.25">
      <c r="F4" s="4"/>
    </row>
    <row r="5" spans="1:9" ht="36.75" customHeight="1" x14ac:dyDescent="0.25">
      <c r="A5" s="895" t="s">
        <v>113</v>
      </c>
      <c r="B5" s="895"/>
      <c r="C5" s="895"/>
      <c r="D5" s="895"/>
      <c r="E5" s="895"/>
      <c r="F5" s="895"/>
      <c r="H5" s="4"/>
    </row>
    <row r="6" spans="1:9" ht="36.75" customHeight="1" x14ac:dyDescent="0.25">
      <c r="A6" s="292"/>
      <c r="B6" s="292"/>
      <c r="C6" s="292"/>
      <c r="D6" s="292"/>
      <c r="E6" s="292"/>
      <c r="F6" s="292"/>
      <c r="H6" s="4"/>
    </row>
    <row r="7" spans="1:9" x14ac:dyDescent="0.25">
      <c r="F7" s="445" t="s">
        <v>102</v>
      </c>
    </row>
    <row r="8" spans="1:9" x14ac:dyDescent="0.25">
      <c r="F8" s="445" t="s">
        <v>498</v>
      </c>
    </row>
    <row r="9" spans="1:9" x14ac:dyDescent="0.25">
      <c r="F9" s="4"/>
    </row>
    <row r="10" spans="1:9" x14ac:dyDescent="0.25">
      <c r="F10" s="445" t="s">
        <v>706</v>
      </c>
    </row>
    <row r="11" spans="1:9" x14ac:dyDescent="0.25">
      <c r="F11" s="445" t="s">
        <v>707</v>
      </c>
    </row>
    <row r="12" spans="1:9" x14ac:dyDescent="0.25">
      <c r="F12" s="507" t="s">
        <v>106</v>
      </c>
    </row>
    <row r="13" spans="1:9" x14ac:dyDescent="0.25">
      <c r="F13" s="4"/>
    </row>
    <row r="14" spans="1:9" ht="16.5" thickBot="1" x14ac:dyDescent="0.3">
      <c r="F14" s="4" t="s">
        <v>590</v>
      </c>
    </row>
    <row r="15" spans="1:9" x14ac:dyDescent="0.25">
      <c r="A15" s="901" t="s">
        <v>500</v>
      </c>
      <c r="B15" s="903" t="s">
        <v>562</v>
      </c>
      <c r="C15" s="901" t="s">
        <v>114</v>
      </c>
      <c r="D15" s="905"/>
      <c r="E15" s="906" t="s">
        <v>115</v>
      </c>
      <c r="F15" s="905"/>
      <c r="I15" s="39"/>
    </row>
    <row r="16" spans="1:9" ht="16.5" thickBot="1" x14ac:dyDescent="0.3">
      <c r="A16" s="902"/>
      <c r="B16" s="904"/>
      <c r="C16" s="46" t="s">
        <v>523</v>
      </c>
      <c r="D16" s="48" t="s">
        <v>524</v>
      </c>
      <c r="E16" s="167" t="s">
        <v>523</v>
      </c>
      <c r="F16" s="48" t="s">
        <v>524</v>
      </c>
      <c r="I16" s="39"/>
    </row>
    <row r="17" spans="1:9" ht="16.5" thickBot="1" x14ac:dyDescent="0.3">
      <c r="A17" s="119">
        <v>1</v>
      </c>
      <c r="B17" s="121">
        <v>2</v>
      </c>
      <c r="C17" s="122">
        <v>3</v>
      </c>
      <c r="D17" s="120">
        <v>4</v>
      </c>
      <c r="E17" s="168">
        <v>5</v>
      </c>
      <c r="F17" s="120">
        <v>6</v>
      </c>
      <c r="I17" s="39"/>
    </row>
    <row r="18" spans="1:9" ht="15.75" customHeight="1" x14ac:dyDescent="0.25">
      <c r="A18" s="126" t="s">
        <v>543</v>
      </c>
      <c r="B18" s="103" t="s">
        <v>563</v>
      </c>
      <c r="C18" s="51"/>
      <c r="D18" s="52"/>
      <c r="E18" s="169"/>
      <c r="F18" s="164"/>
      <c r="I18" s="39"/>
    </row>
    <row r="19" spans="1:9" x14ac:dyDescent="0.25">
      <c r="A19" s="57"/>
      <c r="B19" s="58" t="s">
        <v>572</v>
      </c>
      <c r="C19" s="55"/>
      <c r="D19" s="56"/>
      <c r="E19" s="170"/>
      <c r="F19" s="47"/>
      <c r="I19" s="39"/>
    </row>
    <row r="20" spans="1:9" ht="31.5" x14ac:dyDescent="0.25">
      <c r="A20" s="57" t="s">
        <v>502</v>
      </c>
      <c r="B20" s="58" t="s">
        <v>142</v>
      </c>
      <c r="C20" s="55"/>
      <c r="D20" s="56"/>
      <c r="E20" s="170"/>
      <c r="F20" s="80"/>
      <c r="I20" s="39"/>
    </row>
    <row r="21" spans="1:9" ht="16.5" thickBot="1" x14ac:dyDescent="0.3">
      <c r="A21" s="61" t="s">
        <v>503</v>
      </c>
      <c r="B21" s="62" t="s">
        <v>69</v>
      </c>
      <c r="C21" s="67"/>
      <c r="D21" s="68"/>
      <c r="E21" s="171"/>
      <c r="F21" s="160"/>
      <c r="I21" s="39"/>
    </row>
    <row r="22" spans="1:9" x14ac:dyDescent="0.25">
      <c r="A22" s="126" t="s">
        <v>536</v>
      </c>
      <c r="B22" s="103" t="s">
        <v>45</v>
      </c>
      <c r="C22" s="51"/>
      <c r="D22" s="52"/>
      <c r="E22" s="169"/>
      <c r="F22" s="117"/>
      <c r="I22" s="39"/>
    </row>
    <row r="23" spans="1:9" x14ac:dyDescent="0.25">
      <c r="A23" s="53" t="s">
        <v>501</v>
      </c>
      <c r="B23" s="54" t="s">
        <v>564</v>
      </c>
      <c r="C23" s="55"/>
      <c r="D23" s="56"/>
      <c r="E23" s="170"/>
      <c r="F23" s="80"/>
      <c r="I23" s="39"/>
    </row>
    <row r="24" spans="1:9" x14ac:dyDescent="0.25">
      <c r="A24" s="57"/>
      <c r="B24" s="58" t="s">
        <v>572</v>
      </c>
      <c r="C24" s="59"/>
      <c r="D24" s="60"/>
      <c r="E24" s="172"/>
      <c r="F24" s="47"/>
      <c r="I24" s="39"/>
    </row>
    <row r="25" spans="1:9" x14ac:dyDescent="0.25">
      <c r="A25" s="57" t="s">
        <v>502</v>
      </c>
      <c r="B25" s="58" t="s">
        <v>66</v>
      </c>
      <c r="C25" s="59"/>
      <c r="D25" s="60"/>
      <c r="E25" s="172"/>
      <c r="F25" s="80"/>
      <c r="I25" s="39"/>
    </row>
    <row r="26" spans="1:9" x14ac:dyDescent="0.25">
      <c r="A26" s="57" t="s">
        <v>503</v>
      </c>
      <c r="B26" s="58" t="s">
        <v>67</v>
      </c>
      <c r="C26" s="59"/>
      <c r="D26" s="60"/>
      <c r="E26" s="172"/>
      <c r="F26" s="80"/>
      <c r="I26" s="39"/>
    </row>
    <row r="27" spans="1:9" x14ac:dyDescent="0.25">
      <c r="A27" s="57" t="s">
        <v>514</v>
      </c>
      <c r="B27" s="58" t="s">
        <v>68</v>
      </c>
      <c r="C27" s="59"/>
      <c r="D27" s="60"/>
      <c r="E27" s="172"/>
      <c r="F27" s="80"/>
      <c r="I27" s="39"/>
    </row>
    <row r="28" spans="1:9" x14ac:dyDescent="0.25">
      <c r="A28" s="53" t="s">
        <v>504</v>
      </c>
      <c r="B28" s="54" t="s">
        <v>565</v>
      </c>
      <c r="C28" s="55"/>
      <c r="D28" s="56"/>
      <c r="E28" s="170"/>
      <c r="F28" s="80"/>
      <c r="I28" s="39"/>
    </row>
    <row r="29" spans="1:9" x14ac:dyDescent="0.25">
      <c r="A29" s="53" t="s">
        <v>566</v>
      </c>
      <c r="B29" s="54" t="s">
        <v>567</v>
      </c>
      <c r="C29" s="55"/>
      <c r="D29" s="56"/>
      <c r="E29" s="170"/>
      <c r="F29" s="47"/>
      <c r="I29" s="39"/>
    </row>
    <row r="30" spans="1:9" x14ac:dyDescent="0.25">
      <c r="A30" s="53" t="s">
        <v>568</v>
      </c>
      <c r="B30" s="54" t="s">
        <v>577</v>
      </c>
      <c r="C30" s="55"/>
      <c r="D30" s="56"/>
      <c r="E30" s="170"/>
      <c r="F30" s="47"/>
      <c r="I30" s="39"/>
    </row>
    <row r="31" spans="1:9" x14ac:dyDescent="0.25">
      <c r="A31" s="53" t="s">
        <v>576</v>
      </c>
      <c r="B31" s="54" t="s">
        <v>569</v>
      </c>
      <c r="C31" s="55"/>
      <c r="D31" s="56"/>
      <c r="E31" s="170"/>
      <c r="F31" s="80"/>
      <c r="I31" s="39"/>
    </row>
    <row r="32" spans="1:9" x14ac:dyDescent="0.25">
      <c r="A32" s="57"/>
      <c r="B32" s="58" t="s">
        <v>572</v>
      </c>
      <c r="C32" s="59"/>
      <c r="D32" s="60"/>
      <c r="E32" s="172"/>
      <c r="F32" s="80"/>
      <c r="I32" s="39"/>
    </row>
    <row r="33" spans="1:9" x14ac:dyDescent="0.25">
      <c r="A33" s="57" t="s">
        <v>512</v>
      </c>
      <c r="B33" s="58" t="s">
        <v>571</v>
      </c>
      <c r="C33" s="59"/>
      <c r="D33" s="60"/>
      <c r="E33" s="172"/>
      <c r="F33" s="80"/>
      <c r="I33" s="39"/>
    </row>
    <row r="34" spans="1:9" x14ac:dyDescent="0.25">
      <c r="A34" s="57" t="s">
        <v>578</v>
      </c>
      <c r="B34" s="58" t="s">
        <v>46</v>
      </c>
      <c r="C34" s="59"/>
      <c r="D34" s="60"/>
      <c r="E34" s="172"/>
      <c r="F34" s="80"/>
      <c r="I34" s="39"/>
    </row>
    <row r="35" spans="1:9" ht="16.5" thickBot="1" x14ac:dyDescent="0.3">
      <c r="A35" s="61" t="s">
        <v>3</v>
      </c>
      <c r="B35" s="62" t="s">
        <v>47</v>
      </c>
      <c r="C35" s="63"/>
      <c r="D35" s="64"/>
      <c r="E35" s="173"/>
      <c r="F35" s="160"/>
      <c r="I35" s="39"/>
    </row>
    <row r="36" spans="1:9" ht="16.5" thickBot="1" x14ac:dyDescent="0.3">
      <c r="A36" s="125" t="s">
        <v>537</v>
      </c>
      <c r="B36" s="65" t="s">
        <v>48</v>
      </c>
      <c r="C36" s="49"/>
      <c r="D36" s="50"/>
      <c r="E36" s="174"/>
      <c r="F36" s="159"/>
      <c r="I36" s="39"/>
    </row>
    <row r="37" spans="1:9" x14ac:dyDescent="0.25">
      <c r="A37" s="126" t="s">
        <v>579</v>
      </c>
      <c r="B37" s="103" t="s">
        <v>580</v>
      </c>
      <c r="C37" s="51"/>
      <c r="D37" s="52"/>
      <c r="E37" s="169"/>
      <c r="F37" s="117"/>
      <c r="I37" s="39"/>
    </row>
    <row r="38" spans="1:9" x14ac:dyDescent="0.25">
      <c r="A38" s="57" t="s">
        <v>501</v>
      </c>
      <c r="B38" s="58" t="s">
        <v>581</v>
      </c>
      <c r="C38" s="59"/>
      <c r="D38" s="60"/>
      <c r="E38" s="172"/>
      <c r="F38" s="80"/>
      <c r="I38" s="39"/>
    </row>
    <row r="39" spans="1:9" x14ac:dyDescent="0.25">
      <c r="A39" s="57"/>
      <c r="B39" s="58" t="s">
        <v>570</v>
      </c>
      <c r="C39" s="59"/>
      <c r="D39" s="60"/>
      <c r="E39" s="172"/>
      <c r="F39" s="80"/>
      <c r="I39" s="39"/>
    </row>
    <row r="40" spans="1:9" ht="31.5" x14ac:dyDescent="0.25">
      <c r="A40" s="57" t="s">
        <v>502</v>
      </c>
      <c r="B40" s="58" t="s">
        <v>52</v>
      </c>
      <c r="C40" s="59"/>
      <c r="D40" s="60"/>
      <c r="E40" s="172"/>
      <c r="F40" s="80"/>
      <c r="I40" s="39"/>
    </row>
    <row r="41" spans="1:9" x14ac:dyDescent="0.25">
      <c r="A41" s="57" t="s">
        <v>503</v>
      </c>
      <c r="B41" s="66" t="s">
        <v>53</v>
      </c>
      <c r="C41" s="59"/>
      <c r="D41" s="60"/>
      <c r="E41" s="172"/>
      <c r="F41" s="80"/>
      <c r="I41" s="39"/>
    </row>
    <row r="42" spans="1:9" x14ac:dyDescent="0.25">
      <c r="A42" s="57" t="s">
        <v>504</v>
      </c>
      <c r="B42" s="58" t="s">
        <v>582</v>
      </c>
      <c r="C42" s="59"/>
      <c r="D42" s="60"/>
      <c r="E42" s="172"/>
      <c r="F42" s="80"/>
      <c r="I42" s="39"/>
    </row>
    <row r="43" spans="1:9" x14ac:dyDescent="0.25">
      <c r="A43" s="57"/>
      <c r="B43" s="58" t="s">
        <v>570</v>
      </c>
      <c r="C43" s="59"/>
      <c r="D43" s="60"/>
      <c r="E43" s="172"/>
      <c r="F43" s="80"/>
      <c r="I43" s="39"/>
    </row>
    <row r="44" spans="1:9" ht="16.5" thickBot="1" x14ac:dyDescent="0.3">
      <c r="A44" s="61" t="s">
        <v>505</v>
      </c>
      <c r="B44" s="62" t="s">
        <v>54</v>
      </c>
      <c r="C44" s="63"/>
      <c r="D44" s="64"/>
      <c r="E44" s="173"/>
      <c r="F44" s="160"/>
      <c r="I44" s="39"/>
    </row>
    <row r="45" spans="1:9" ht="16.5" thickBot="1" x14ac:dyDescent="0.3">
      <c r="A45" s="148" t="s">
        <v>583</v>
      </c>
      <c r="B45" s="166" t="s">
        <v>584</v>
      </c>
      <c r="C45" s="181"/>
      <c r="D45" s="149"/>
      <c r="E45" s="175"/>
      <c r="F45" s="163"/>
      <c r="I45" s="39"/>
    </row>
    <row r="46" spans="1:9" ht="16.5" thickBot="1" x14ac:dyDescent="0.3">
      <c r="A46" s="125" t="s">
        <v>585</v>
      </c>
      <c r="B46" s="65" t="s">
        <v>586</v>
      </c>
      <c r="C46" s="49"/>
      <c r="D46" s="50"/>
      <c r="E46" s="174"/>
      <c r="F46" s="159"/>
      <c r="I46" s="39"/>
    </row>
    <row r="47" spans="1:9" ht="16.5" thickBot="1" x14ac:dyDescent="0.3">
      <c r="A47" s="125" t="s">
        <v>587</v>
      </c>
      <c r="B47" s="65" t="s">
        <v>588</v>
      </c>
      <c r="C47" s="49"/>
      <c r="D47" s="50"/>
      <c r="E47" s="174"/>
      <c r="F47" s="162"/>
      <c r="I47" s="39"/>
    </row>
    <row r="48" spans="1:9" x14ac:dyDescent="0.25">
      <c r="A48" s="126" t="s">
        <v>589</v>
      </c>
      <c r="B48" s="103" t="s">
        <v>64</v>
      </c>
      <c r="C48" s="51"/>
      <c r="D48" s="52"/>
      <c r="E48" s="169"/>
      <c r="F48" s="117"/>
      <c r="I48" s="39"/>
    </row>
    <row r="49" spans="1:9" x14ac:dyDescent="0.25">
      <c r="A49" s="57"/>
      <c r="B49" s="58" t="s">
        <v>572</v>
      </c>
      <c r="C49" s="59"/>
      <c r="D49" s="60"/>
      <c r="E49" s="172"/>
      <c r="F49" s="80"/>
      <c r="I49" s="39"/>
    </row>
    <row r="50" spans="1:9" x14ac:dyDescent="0.25">
      <c r="A50" s="57" t="s">
        <v>501</v>
      </c>
      <c r="B50" s="58" t="s">
        <v>55</v>
      </c>
      <c r="C50" s="59"/>
      <c r="D50" s="60"/>
      <c r="E50" s="172"/>
      <c r="F50" s="80"/>
      <c r="I50" s="39"/>
    </row>
    <row r="51" spans="1:9" x14ac:dyDescent="0.25">
      <c r="A51" s="150" t="s">
        <v>504</v>
      </c>
      <c r="B51" s="58" t="s">
        <v>56</v>
      </c>
      <c r="C51" s="59"/>
      <c r="D51" s="60"/>
      <c r="E51" s="172"/>
      <c r="F51" s="80"/>
      <c r="I51" s="39"/>
    </row>
    <row r="52" spans="1:9" x14ac:dyDescent="0.25">
      <c r="A52" s="57" t="s">
        <v>566</v>
      </c>
      <c r="B52" s="58" t="s">
        <v>57</v>
      </c>
      <c r="C52" s="59"/>
      <c r="D52" s="60"/>
      <c r="E52" s="172"/>
      <c r="F52" s="47"/>
      <c r="I52" s="39"/>
    </row>
    <row r="53" spans="1:9" ht="16.5" thickBot="1" x14ac:dyDescent="0.3">
      <c r="A53" s="61" t="s">
        <v>568</v>
      </c>
      <c r="B53" s="62" t="s">
        <v>58</v>
      </c>
      <c r="C53" s="67"/>
      <c r="D53" s="68"/>
      <c r="E53" s="171"/>
      <c r="F53" s="118"/>
      <c r="I53" s="39"/>
    </row>
    <row r="54" spans="1:9" x14ac:dyDescent="0.25">
      <c r="A54" s="126" t="s">
        <v>628</v>
      </c>
      <c r="B54" s="103" t="s">
        <v>62</v>
      </c>
      <c r="C54" s="51"/>
      <c r="D54" s="52"/>
      <c r="E54" s="169"/>
      <c r="F54" s="117"/>
      <c r="I54" s="39"/>
    </row>
    <row r="55" spans="1:9" x14ac:dyDescent="0.25">
      <c r="A55" s="57" t="s">
        <v>501</v>
      </c>
      <c r="B55" s="508" t="s">
        <v>40</v>
      </c>
      <c r="C55" s="59"/>
      <c r="D55" s="60"/>
      <c r="E55" s="172"/>
      <c r="F55" s="80"/>
      <c r="I55" s="39"/>
    </row>
    <row r="56" spans="1:9" x14ac:dyDescent="0.25">
      <c r="A56" s="57" t="s">
        <v>504</v>
      </c>
      <c r="B56" s="58" t="s">
        <v>41</v>
      </c>
      <c r="C56" s="59"/>
      <c r="D56" s="60"/>
      <c r="E56" s="172"/>
      <c r="F56" s="80"/>
      <c r="I56" s="39"/>
    </row>
    <row r="57" spans="1:9" ht="16.5" thickBot="1" x14ac:dyDescent="0.3">
      <c r="A57" s="61"/>
      <c r="B57" s="62" t="s">
        <v>42</v>
      </c>
      <c r="C57" s="63"/>
      <c r="D57" s="64"/>
      <c r="E57" s="173"/>
      <c r="F57" s="160"/>
      <c r="I57" s="39"/>
    </row>
    <row r="58" spans="1:9" x14ac:dyDescent="0.25">
      <c r="A58" s="126" t="s">
        <v>591</v>
      </c>
      <c r="B58" s="103" t="s">
        <v>63</v>
      </c>
      <c r="C58" s="51"/>
      <c r="D58" s="52"/>
      <c r="E58" s="169"/>
      <c r="F58" s="161"/>
      <c r="I58" s="39"/>
    </row>
    <row r="59" spans="1:9" x14ac:dyDescent="0.25">
      <c r="A59" s="57" t="s">
        <v>501</v>
      </c>
      <c r="B59" s="508" t="s">
        <v>43</v>
      </c>
      <c r="C59" s="59"/>
      <c r="D59" s="60"/>
      <c r="E59" s="172"/>
      <c r="F59" s="80"/>
      <c r="I59" s="39"/>
    </row>
    <row r="60" spans="1:9" x14ac:dyDescent="0.25">
      <c r="A60" s="57" t="s">
        <v>504</v>
      </c>
      <c r="B60" s="58" t="s">
        <v>44</v>
      </c>
      <c r="C60" s="59"/>
      <c r="D60" s="60"/>
      <c r="E60" s="172"/>
      <c r="F60" s="80"/>
      <c r="I60" s="39"/>
    </row>
    <row r="61" spans="1:9" ht="16.5" thickBot="1" x14ac:dyDescent="0.3">
      <c r="A61" s="61"/>
      <c r="B61" s="62" t="s">
        <v>42</v>
      </c>
      <c r="C61" s="63"/>
      <c r="D61" s="64"/>
      <c r="E61" s="173"/>
      <c r="F61" s="160"/>
      <c r="I61" s="39"/>
    </row>
    <row r="62" spans="1:9" x14ac:dyDescent="0.25">
      <c r="A62" s="126" t="s">
        <v>594</v>
      </c>
      <c r="B62" s="103" t="s">
        <v>592</v>
      </c>
      <c r="C62" s="51"/>
      <c r="D62" s="52"/>
      <c r="E62" s="169"/>
      <c r="F62" s="117"/>
      <c r="I62" s="39"/>
    </row>
    <row r="63" spans="1:9" x14ac:dyDescent="0.25">
      <c r="A63" s="53"/>
      <c r="B63" s="58" t="s">
        <v>593</v>
      </c>
      <c r="C63" s="59"/>
      <c r="D63" s="60"/>
      <c r="E63" s="172"/>
      <c r="F63" s="80"/>
      <c r="I63" s="39"/>
    </row>
    <row r="64" spans="1:9" x14ac:dyDescent="0.25">
      <c r="A64" s="57" t="s">
        <v>501</v>
      </c>
      <c r="B64" s="58" t="s">
        <v>59</v>
      </c>
      <c r="C64" s="59"/>
      <c r="D64" s="60"/>
      <c r="E64" s="172"/>
      <c r="F64" s="80"/>
      <c r="I64" s="39"/>
    </row>
    <row r="65" spans="1:9" x14ac:dyDescent="0.25">
      <c r="A65" s="57" t="s">
        <v>502</v>
      </c>
      <c r="B65" s="58" t="s">
        <v>601</v>
      </c>
      <c r="C65" s="55"/>
      <c r="D65" s="56"/>
      <c r="E65" s="170"/>
      <c r="F65" s="80"/>
      <c r="I65" s="39"/>
    </row>
    <row r="66" spans="1:9" ht="16.5" thickBot="1" x14ac:dyDescent="0.3">
      <c r="A66" s="61" t="s">
        <v>504</v>
      </c>
      <c r="B66" s="62" t="s">
        <v>60</v>
      </c>
      <c r="C66" s="67"/>
      <c r="D66" s="68"/>
      <c r="E66" s="171"/>
      <c r="F66" s="160"/>
      <c r="I66" s="39"/>
    </row>
    <row r="67" spans="1:9" x14ac:dyDescent="0.25">
      <c r="A67" s="126" t="s">
        <v>596</v>
      </c>
      <c r="B67" s="103" t="s">
        <v>595</v>
      </c>
      <c r="C67" s="69"/>
      <c r="D67" s="70"/>
      <c r="E67" s="176"/>
      <c r="F67" s="164"/>
      <c r="I67" s="39"/>
    </row>
    <row r="68" spans="1:9" x14ac:dyDescent="0.25">
      <c r="A68" s="53"/>
      <c r="B68" s="58" t="s">
        <v>631</v>
      </c>
      <c r="C68" s="59"/>
      <c r="D68" s="60"/>
      <c r="E68" s="172"/>
      <c r="F68" s="80"/>
      <c r="I68" s="39"/>
    </row>
    <row r="69" spans="1:9" x14ac:dyDescent="0.25">
      <c r="A69" s="57" t="s">
        <v>501</v>
      </c>
      <c r="B69" s="58" t="s">
        <v>61</v>
      </c>
      <c r="C69" s="55"/>
      <c r="D69" s="56"/>
      <c r="E69" s="170"/>
      <c r="F69" s="47"/>
      <c r="I69" s="39"/>
    </row>
    <row r="70" spans="1:9" x14ac:dyDescent="0.25">
      <c r="A70" s="57" t="s">
        <v>502</v>
      </c>
      <c r="B70" s="58" t="s">
        <v>601</v>
      </c>
      <c r="C70" s="55"/>
      <c r="D70" s="56"/>
      <c r="E70" s="170"/>
      <c r="F70" s="165"/>
      <c r="I70" s="39"/>
    </row>
    <row r="71" spans="1:9" ht="16.5" thickBot="1" x14ac:dyDescent="0.3">
      <c r="A71" s="61" t="s">
        <v>504</v>
      </c>
      <c r="B71" s="62" t="s">
        <v>60</v>
      </c>
      <c r="C71" s="67"/>
      <c r="D71" s="68"/>
      <c r="E71" s="171"/>
      <c r="F71" s="118"/>
      <c r="I71" s="39"/>
    </row>
    <row r="72" spans="1:9" ht="16.5" thickBot="1" x14ac:dyDescent="0.3">
      <c r="A72" s="125" t="s">
        <v>597</v>
      </c>
      <c r="B72" s="65" t="s">
        <v>630</v>
      </c>
      <c r="C72" s="49"/>
      <c r="D72" s="50"/>
      <c r="E72" s="174"/>
      <c r="F72" s="159"/>
      <c r="I72" s="39"/>
    </row>
    <row r="73" spans="1:9" x14ac:dyDescent="0.25">
      <c r="A73" s="127" t="s">
        <v>598</v>
      </c>
      <c r="B73" s="128" t="s">
        <v>70</v>
      </c>
      <c r="C73" s="112"/>
      <c r="D73" s="111"/>
      <c r="E73" s="177"/>
      <c r="F73" s="158"/>
      <c r="I73" s="39"/>
    </row>
    <row r="74" spans="1:9" x14ac:dyDescent="0.25">
      <c r="A74" s="57" t="s">
        <v>501</v>
      </c>
      <c r="B74" s="58" t="s">
        <v>71</v>
      </c>
      <c r="C74" s="59"/>
      <c r="D74" s="60"/>
      <c r="E74" s="172"/>
      <c r="F74" s="80"/>
      <c r="I74" s="39"/>
    </row>
    <row r="75" spans="1:9" ht="16.5" thickBot="1" x14ac:dyDescent="0.3">
      <c r="A75" s="61" t="s">
        <v>504</v>
      </c>
      <c r="B75" s="62" t="s">
        <v>72</v>
      </c>
      <c r="C75" s="63"/>
      <c r="D75" s="64"/>
      <c r="E75" s="173"/>
      <c r="F75" s="82"/>
    </row>
    <row r="76" spans="1:9" ht="16.5" thickBot="1" x14ac:dyDescent="0.3">
      <c r="A76" s="125" t="s">
        <v>49</v>
      </c>
      <c r="B76" s="65" t="s">
        <v>74</v>
      </c>
      <c r="C76" s="71"/>
      <c r="D76" s="72"/>
      <c r="E76" s="178"/>
      <c r="F76" s="116"/>
    </row>
    <row r="77" spans="1:9" x14ac:dyDescent="0.25">
      <c r="A77" s="126" t="s">
        <v>50</v>
      </c>
      <c r="B77" s="103" t="s">
        <v>629</v>
      </c>
      <c r="C77" s="51"/>
      <c r="D77" s="52"/>
      <c r="E77" s="169"/>
      <c r="F77" s="104"/>
    </row>
    <row r="78" spans="1:9" ht="16.5" thickBot="1" x14ac:dyDescent="0.3">
      <c r="A78" s="77"/>
      <c r="B78" s="62" t="s">
        <v>601</v>
      </c>
      <c r="C78" s="67"/>
      <c r="D78" s="68"/>
      <c r="E78" s="171"/>
      <c r="F78" s="82"/>
    </row>
    <row r="79" spans="1:9" ht="48" thickBot="1" x14ac:dyDescent="0.3">
      <c r="A79" s="125" t="s">
        <v>50</v>
      </c>
      <c r="B79" s="65" t="s">
        <v>413</v>
      </c>
      <c r="C79" s="71"/>
      <c r="D79" s="72"/>
      <c r="E79" s="178"/>
      <c r="F79" s="116"/>
    </row>
    <row r="80" spans="1:9" ht="47.25" x14ac:dyDescent="0.25">
      <c r="A80" s="126" t="s">
        <v>51</v>
      </c>
      <c r="B80" s="103" t="s">
        <v>414</v>
      </c>
      <c r="C80" s="69"/>
      <c r="D80" s="70"/>
      <c r="E80" s="176"/>
      <c r="F80" s="104"/>
    </row>
    <row r="81" spans="1:6" ht="32.25" thickBot="1" x14ac:dyDescent="0.3">
      <c r="A81" s="151"/>
      <c r="B81" s="182" t="s">
        <v>65</v>
      </c>
      <c r="C81" s="183"/>
      <c r="D81" s="152"/>
      <c r="E81" s="184"/>
      <c r="F81" s="157"/>
    </row>
    <row r="82" spans="1:6" ht="16.5" thickBot="1" x14ac:dyDescent="0.3">
      <c r="A82" s="154"/>
      <c r="B82" s="155"/>
      <c r="C82" s="156"/>
      <c r="D82" s="156"/>
      <c r="E82" s="156"/>
      <c r="F82" s="186"/>
    </row>
    <row r="83" spans="1:6" x14ac:dyDescent="0.25">
      <c r="A83" s="153"/>
      <c r="B83" s="128" t="s">
        <v>599</v>
      </c>
      <c r="C83" s="73"/>
      <c r="D83" s="74"/>
      <c r="E83" s="185"/>
      <c r="F83" s="115"/>
    </row>
    <row r="84" spans="1:6" x14ac:dyDescent="0.25">
      <c r="A84" s="57" t="s">
        <v>501</v>
      </c>
      <c r="B84" s="58" t="s">
        <v>600</v>
      </c>
      <c r="C84" s="75"/>
      <c r="D84" s="76"/>
      <c r="E84" s="179"/>
      <c r="F84" s="81"/>
    </row>
    <row r="85" spans="1:6" x14ac:dyDescent="0.25">
      <c r="A85" s="211" t="s">
        <v>134</v>
      </c>
      <c r="B85" s="213" t="s">
        <v>602</v>
      </c>
      <c r="C85" s="214"/>
      <c r="D85" s="212"/>
      <c r="E85" s="215"/>
      <c r="F85" s="157"/>
    </row>
    <row r="86" spans="1:6" ht="16.5" thickBot="1" x14ac:dyDescent="0.3">
      <c r="A86" s="61" t="s">
        <v>135</v>
      </c>
      <c r="B86" s="62" t="s">
        <v>143</v>
      </c>
      <c r="C86" s="78"/>
      <c r="D86" s="79"/>
      <c r="E86" s="180"/>
      <c r="F86" s="82"/>
    </row>
    <row r="88" spans="1:6" x14ac:dyDescent="0.25">
      <c r="A88" s="84" t="s">
        <v>603</v>
      </c>
      <c r="B88" s="83"/>
      <c r="C88" s="83"/>
      <c r="D88" s="83"/>
    </row>
  </sheetData>
  <mergeCells count="5">
    <mergeCell ref="A5:F5"/>
    <mergeCell ref="A15:A16"/>
    <mergeCell ref="B15:B16"/>
    <mergeCell ref="C15:D15"/>
    <mergeCell ref="E15:F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3"/>
  <sheetViews>
    <sheetView view="pageBreakPreview" topLeftCell="A6" zoomScale="84" zoomScaleNormal="70" zoomScaleSheetLayoutView="84" workbookViewId="0">
      <pane xSplit="2" ySplit="12" topLeftCell="C39" activePane="bottomRight" state="frozen"/>
      <selection activeCell="H13" sqref="H13:K13"/>
      <selection pane="topRight" activeCell="H13" sqref="H13:K13"/>
      <selection pane="bottomLeft" activeCell="H13" sqref="H13:K13"/>
      <selection pane="bottomRight" activeCell="H13" sqref="H13:K13"/>
    </sheetView>
  </sheetViews>
  <sheetFormatPr defaultColWidth="9" defaultRowHeight="15.75" x14ac:dyDescent="0.25"/>
  <cols>
    <col min="1" max="1" width="9" style="1"/>
    <col min="2" max="2" width="37.25" style="1" bestFit="1" customWidth="1"/>
    <col min="3" max="3" width="13.375" style="1" customWidth="1"/>
    <col min="4" max="5" width="10.875" style="1" customWidth="1"/>
    <col min="6" max="7" width="20.75" style="205" customWidth="1"/>
    <col min="8" max="8" width="14.375" style="1" customWidth="1"/>
    <col min="9" max="9" width="12.25" style="1" customWidth="1"/>
    <col min="10" max="10" width="6.25" style="1" customWidth="1"/>
    <col min="11" max="12" width="14.375" style="1" customWidth="1"/>
    <col min="13" max="13" width="37.5" style="1" customWidth="1"/>
    <col min="14" max="16384" width="9" style="1"/>
  </cols>
  <sheetData>
    <row r="1" spans="1:13" x14ac:dyDescent="0.25">
      <c r="M1" s="445" t="s">
        <v>311</v>
      </c>
    </row>
    <row r="2" spans="1:13" x14ac:dyDescent="0.25">
      <c r="M2" s="445" t="s">
        <v>101</v>
      </c>
    </row>
    <row r="3" spans="1:13" x14ac:dyDescent="0.25">
      <c r="M3" s="445" t="s">
        <v>116</v>
      </c>
    </row>
    <row r="4" spans="1:13" x14ac:dyDescent="0.25">
      <c r="M4" s="445"/>
    </row>
    <row r="5" spans="1:13" x14ac:dyDescent="0.25">
      <c r="A5" s="16"/>
    </row>
    <row r="6" spans="1:13" ht="33" customHeight="1" x14ac:dyDescent="0.25">
      <c r="A6" s="895" t="s">
        <v>337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  <c r="L6" s="851"/>
      <c r="M6" s="851"/>
    </row>
    <row r="8" spans="1:13" x14ac:dyDescent="0.25">
      <c r="M8" s="445" t="s">
        <v>102</v>
      </c>
    </row>
    <row r="9" spans="1:13" x14ac:dyDescent="0.25">
      <c r="M9" s="445" t="s">
        <v>498</v>
      </c>
    </row>
    <row r="10" spans="1:13" x14ac:dyDescent="0.25">
      <c r="M10" s="4"/>
    </row>
    <row r="11" spans="1:13" x14ac:dyDescent="0.25">
      <c r="M11" s="445" t="s">
        <v>706</v>
      </c>
    </row>
    <row r="12" spans="1:13" x14ac:dyDescent="0.25">
      <c r="A12" s="16"/>
      <c r="M12" s="445" t="s">
        <v>707</v>
      </c>
    </row>
    <row r="13" spans="1:13" x14ac:dyDescent="0.25">
      <c r="A13" s="16"/>
      <c r="M13" s="507" t="s">
        <v>106</v>
      </c>
    </row>
    <row r="14" spans="1:13" ht="16.5" thickBot="1" x14ac:dyDescent="0.3">
      <c r="A14" s="16"/>
      <c r="M14" s="4"/>
    </row>
    <row r="15" spans="1:13" ht="41.25" customHeight="1" x14ac:dyDescent="0.25">
      <c r="A15" s="858" t="s">
        <v>515</v>
      </c>
      <c r="B15" s="861" t="s">
        <v>538</v>
      </c>
      <c r="C15" s="861" t="s">
        <v>282</v>
      </c>
      <c r="D15" s="907" t="s">
        <v>108</v>
      </c>
      <c r="E15" s="908"/>
      <c r="F15" s="864" t="s">
        <v>139</v>
      </c>
      <c r="G15" s="864" t="s">
        <v>404</v>
      </c>
      <c r="H15" s="864" t="s">
        <v>283</v>
      </c>
      <c r="I15" s="861" t="s">
        <v>625</v>
      </c>
      <c r="J15" s="861"/>
      <c r="K15" s="861"/>
      <c r="L15" s="861"/>
      <c r="M15" s="913" t="s">
        <v>517</v>
      </c>
    </row>
    <row r="16" spans="1:13" ht="41.25" customHeight="1" x14ac:dyDescent="0.25">
      <c r="A16" s="859"/>
      <c r="B16" s="862"/>
      <c r="C16" s="862"/>
      <c r="D16" s="909"/>
      <c r="E16" s="910"/>
      <c r="F16" s="865"/>
      <c r="G16" s="865"/>
      <c r="H16" s="865"/>
      <c r="I16" s="862" t="s">
        <v>561</v>
      </c>
      <c r="J16" s="862" t="s">
        <v>619</v>
      </c>
      <c r="K16" s="862" t="s">
        <v>617</v>
      </c>
      <c r="L16" s="862"/>
      <c r="M16" s="914"/>
    </row>
    <row r="17" spans="1:13" ht="89.25" customHeight="1" x14ac:dyDescent="0.25">
      <c r="A17" s="859"/>
      <c r="B17" s="862"/>
      <c r="C17" s="862"/>
      <c r="D17" s="15" t="s">
        <v>633</v>
      </c>
      <c r="E17" s="15" t="s">
        <v>634</v>
      </c>
      <c r="F17" s="916"/>
      <c r="G17" s="916"/>
      <c r="H17" s="916"/>
      <c r="I17" s="862"/>
      <c r="J17" s="862"/>
      <c r="K17" s="15" t="s">
        <v>616</v>
      </c>
      <c r="L17" s="15" t="s">
        <v>618</v>
      </c>
      <c r="M17" s="915"/>
    </row>
    <row r="18" spans="1:13" x14ac:dyDescent="0.25">
      <c r="A18" s="27"/>
      <c r="B18" s="26" t="s">
        <v>539</v>
      </c>
      <c r="C18" s="26"/>
      <c r="D18" s="26"/>
      <c r="E18" s="6"/>
      <c r="F18" s="6"/>
      <c r="G18" s="6"/>
      <c r="H18" s="6"/>
      <c r="I18" s="6"/>
      <c r="J18" s="6"/>
      <c r="K18" s="6"/>
      <c r="L18" s="6"/>
      <c r="M18" s="7"/>
    </row>
    <row r="19" spans="1:13" ht="31.5" x14ac:dyDescent="0.25">
      <c r="A19" s="27" t="s">
        <v>501</v>
      </c>
      <c r="B19" s="26" t="s">
        <v>624</v>
      </c>
      <c r="C19" s="26"/>
      <c r="D19" s="26"/>
      <c r="E19" s="26"/>
      <c r="F19" s="6"/>
      <c r="G19" s="6"/>
      <c r="H19" s="6"/>
      <c r="I19" s="6"/>
      <c r="J19" s="6"/>
      <c r="K19" s="6"/>
      <c r="L19" s="6"/>
      <c r="M19" s="7"/>
    </row>
    <row r="20" spans="1:13" ht="31.5" x14ac:dyDescent="0.25">
      <c r="A20" s="113" t="s">
        <v>502</v>
      </c>
      <c r="B20" s="26" t="s">
        <v>621</v>
      </c>
      <c r="C20" s="26"/>
      <c r="D20" s="26"/>
      <c r="E20" s="26"/>
      <c r="F20" s="6"/>
      <c r="G20" s="6"/>
      <c r="H20" s="6"/>
      <c r="I20" s="6"/>
      <c r="J20" s="6"/>
      <c r="K20" s="6"/>
      <c r="L20" s="6"/>
      <c r="M20" s="7"/>
    </row>
    <row r="21" spans="1:13" x14ac:dyDescent="0.25">
      <c r="A21" s="18">
        <v>1</v>
      </c>
      <c r="B21" s="5" t="s">
        <v>540</v>
      </c>
      <c r="C21" s="5"/>
      <c r="D21" s="5"/>
      <c r="E21" s="5"/>
      <c r="F21" s="6"/>
      <c r="G21" s="6"/>
      <c r="H21" s="6"/>
      <c r="I21" s="6"/>
      <c r="J21" s="6"/>
      <c r="K21" s="6"/>
      <c r="L21" s="6"/>
      <c r="M21" s="7"/>
    </row>
    <row r="22" spans="1:13" x14ac:dyDescent="0.25">
      <c r="A22" s="18">
        <v>2</v>
      </c>
      <c r="B22" s="5" t="s">
        <v>542</v>
      </c>
      <c r="C22" s="5"/>
      <c r="D22" s="5"/>
      <c r="E22" s="5"/>
      <c r="F22" s="6"/>
      <c r="G22" s="6"/>
      <c r="H22" s="6"/>
      <c r="I22" s="6"/>
      <c r="J22" s="6"/>
      <c r="K22" s="6"/>
      <c r="L22" s="6"/>
      <c r="M22" s="7"/>
    </row>
    <row r="23" spans="1:13" x14ac:dyDescent="0.25">
      <c r="A23" s="18" t="s">
        <v>541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7"/>
    </row>
    <row r="24" spans="1:13" ht="31.5" x14ac:dyDescent="0.25">
      <c r="A24" s="27" t="s">
        <v>503</v>
      </c>
      <c r="B24" s="26" t="s">
        <v>73</v>
      </c>
      <c r="C24" s="26"/>
      <c r="D24" s="5"/>
      <c r="E24" s="5"/>
      <c r="F24" s="6"/>
      <c r="G24" s="6"/>
      <c r="H24" s="6"/>
      <c r="I24" s="6"/>
      <c r="J24" s="6"/>
      <c r="K24" s="6"/>
      <c r="L24" s="6"/>
      <c r="M24" s="7"/>
    </row>
    <row r="25" spans="1:13" x14ac:dyDescent="0.25">
      <c r="A25" s="18">
        <v>1</v>
      </c>
      <c r="B25" s="5" t="s">
        <v>540</v>
      </c>
      <c r="C25" s="5"/>
      <c r="D25" s="5"/>
      <c r="E25" s="5"/>
      <c r="F25" s="6"/>
      <c r="G25" s="6"/>
      <c r="H25" s="6"/>
      <c r="I25" s="6"/>
      <c r="J25" s="6"/>
      <c r="K25" s="6"/>
      <c r="L25" s="6"/>
      <c r="M25" s="7"/>
    </row>
    <row r="26" spans="1:13" x14ac:dyDescent="0.25">
      <c r="A26" s="18">
        <v>2</v>
      </c>
      <c r="B26" s="5" t="s">
        <v>542</v>
      </c>
      <c r="C26" s="5"/>
      <c r="D26" s="5"/>
      <c r="E26" s="5"/>
      <c r="F26" s="6"/>
      <c r="G26" s="6"/>
      <c r="H26" s="6"/>
      <c r="I26" s="6"/>
      <c r="J26" s="6"/>
      <c r="K26" s="6"/>
      <c r="L26" s="6"/>
      <c r="M26" s="7"/>
    </row>
    <row r="27" spans="1:13" x14ac:dyDescent="0.25">
      <c r="A27" s="18" t="s">
        <v>541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7"/>
    </row>
    <row r="28" spans="1:13" ht="31.5" x14ac:dyDescent="0.25">
      <c r="A28" s="27" t="s">
        <v>514</v>
      </c>
      <c r="B28" s="26" t="s">
        <v>622</v>
      </c>
      <c r="C28" s="26"/>
      <c r="D28" s="5"/>
      <c r="E28" s="5"/>
      <c r="F28" s="6"/>
      <c r="G28" s="6"/>
      <c r="H28" s="6"/>
      <c r="I28" s="6"/>
      <c r="J28" s="6"/>
      <c r="K28" s="6"/>
      <c r="L28" s="6"/>
      <c r="M28" s="7"/>
    </row>
    <row r="29" spans="1:13" x14ac:dyDescent="0.25">
      <c r="A29" s="18">
        <v>1</v>
      </c>
      <c r="B29" s="5" t="s">
        <v>540</v>
      </c>
      <c r="C29" s="5"/>
      <c r="D29" s="5"/>
      <c r="E29" s="5"/>
      <c r="F29" s="6"/>
      <c r="G29" s="6"/>
      <c r="H29" s="6"/>
      <c r="I29" s="6"/>
      <c r="J29" s="6"/>
      <c r="K29" s="6"/>
      <c r="L29" s="6"/>
      <c r="M29" s="7"/>
    </row>
    <row r="30" spans="1:13" x14ac:dyDescent="0.25">
      <c r="A30" s="18">
        <v>2</v>
      </c>
      <c r="B30" s="5" t="s">
        <v>542</v>
      </c>
      <c r="C30" s="5"/>
      <c r="D30" s="5"/>
      <c r="E30" s="5"/>
      <c r="F30" s="6"/>
      <c r="G30" s="6"/>
      <c r="H30" s="6"/>
      <c r="I30" s="6"/>
      <c r="J30" s="6"/>
      <c r="K30" s="6"/>
      <c r="L30" s="6"/>
      <c r="M30" s="7"/>
    </row>
    <row r="31" spans="1:13" x14ac:dyDescent="0.25">
      <c r="A31" s="18" t="s">
        <v>541</v>
      </c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7"/>
    </row>
    <row r="32" spans="1:13" ht="47.25" x14ac:dyDescent="0.25">
      <c r="A32" s="27" t="s">
        <v>531</v>
      </c>
      <c r="B32" s="26" t="s">
        <v>623</v>
      </c>
      <c r="C32" s="5"/>
      <c r="D32" s="5"/>
      <c r="E32" s="5"/>
      <c r="F32" s="6"/>
      <c r="G32" s="6"/>
      <c r="H32" s="6"/>
      <c r="I32" s="6"/>
      <c r="J32" s="6"/>
      <c r="K32" s="6"/>
      <c r="L32" s="6"/>
      <c r="M32" s="7"/>
    </row>
    <row r="33" spans="1:13" x14ac:dyDescent="0.25">
      <c r="A33" s="18">
        <v>1</v>
      </c>
      <c r="B33" s="5" t="s">
        <v>540</v>
      </c>
      <c r="C33" s="5"/>
      <c r="D33" s="5"/>
      <c r="E33" s="5"/>
      <c r="F33" s="6"/>
      <c r="G33" s="6"/>
      <c r="H33" s="6"/>
      <c r="I33" s="6"/>
      <c r="J33" s="6"/>
      <c r="K33" s="6"/>
      <c r="L33" s="6"/>
      <c r="M33" s="7"/>
    </row>
    <row r="34" spans="1:13" x14ac:dyDescent="0.25">
      <c r="A34" s="18">
        <v>2</v>
      </c>
      <c r="B34" s="5" t="s">
        <v>542</v>
      </c>
      <c r="C34" s="5"/>
      <c r="D34" s="5"/>
      <c r="E34" s="5"/>
      <c r="F34" s="6"/>
      <c r="G34" s="6"/>
      <c r="H34" s="6"/>
      <c r="I34" s="6"/>
      <c r="J34" s="6"/>
      <c r="K34" s="6"/>
      <c r="L34" s="6"/>
      <c r="M34" s="7"/>
    </row>
    <row r="35" spans="1:13" x14ac:dyDescent="0.25">
      <c r="A35" s="18" t="s">
        <v>541</v>
      </c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27" t="s">
        <v>504</v>
      </c>
      <c r="B36" s="26" t="s">
        <v>553</v>
      </c>
      <c r="C36" s="26"/>
      <c r="D36" s="26"/>
      <c r="E36" s="26"/>
      <c r="F36" s="6"/>
      <c r="G36" s="6"/>
      <c r="H36" s="6"/>
      <c r="I36" s="6"/>
      <c r="J36" s="6"/>
      <c r="K36" s="6"/>
      <c r="L36" s="6"/>
      <c r="M36" s="7"/>
    </row>
    <row r="37" spans="1:13" ht="31.5" x14ac:dyDescent="0.25">
      <c r="A37" s="113" t="s">
        <v>505</v>
      </c>
      <c r="B37" s="26" t="s">
        <v>621</v>
      </c>
      <c r="C37" s="26"/>
      <c r="D37" s="26"/>
      <c r="E37" s="26"/>
      <c r="F37" s="6"/>
      <c r="G37" s="6"/>
      <c r="H37" s="6"/>
      <c r="I37" s="6"/>
      <c r="J37" s="6"/>
      <c r="K37" s="6"/>
      <c r="L37" s="6"/>
      <c r="M37" s="7"/>
    </row>
    <row r="38" spans="1:13" x14ac:dyDescent="0.25">
      <c r="A38" s="18">
        <v>1</v>
      </c>
      <c r="B38" s="5" t="s">
        <v>540</v>
      </c>
      <c r="C38" s="26"/>
      <c r="D38" s="26"/>
      <c r="E38" s="2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18">
        <v>2</v>
      </c>
      <c r="B39" s="5" t="s">
        <v>542</v>
      </c>
      <c r="C39" s="26"/>
      <c r="D39" s="26"/>
      <c r="E39" s="2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18" t="s">
        <v>541</v>
      </c>
      <c r="B40" s="5"/>
      <c r="C40" s="26"/>
      <c r="D40" s="26"/>
      <c r="E40" s="26"/>
      <c r="F40" s="6"/>
      <c r="G40" s="6"/>
      <c r="H40" s="6"/>
      <c r="I40" s="6"/>
      <c r="J40" s="6"/>
      <c r="K40" s="6"/>
      <c r="L40" s="6"/>
      <c r="M40" s="7"/>
    </row>
    <row r="41" spans="1:13" x14ac:dyDescent="0.25">
      <c r="A41" s="113" t="s">
        <v>506</v>
      </c>
      <c r="B41" s="206" t="s">
        <v>107</v>
      </c>
      <c r="C41" s="26"/>
      <c r="D41" s="26"/>
      <c r="E41" s="26"/>
      <c r="F41" s="6"/>
      <c r="G41" s="6"/>
      <c r="H41" s="6"/>
      <c r="I41" s="6"/>
      <c r="J41" s="6"/>
      <c r="K41" s="6"/>
      <c r="L41" s="6"/>
      <c r="M41" s="7"/>
    </row>
    <row r="42" spans="1:13" x14ac:dyDescent="0.25">
      <c r="A42" s="18">
        <v>1</v>
      </c>
      <c r="B42" s="5" t="s">
        <v>540</v>
      </c>
      <c r="C42" s="26"/>
      <c r="D42" s="26"/>
      <c r="E42" s="26"/>
      <c r="F42" s="6"/>
      <c r="G42" s="6"/>
      <c r="H42" s="6"/>
      <c r="I42" s="6"/>
      <c r="J42" s="6"/>
      <c r="K42" s="6"/>
      <c r="L42" s="6"/>
      <c r="M42" s="7"/>
    </row>
    <row r="43" spans="1:13" x14ac:dyDescent="0.25">
      <c r="A43" s="18"/>
      <c r="B43" s="5" t="s">
        <v>632</v>
      </c>
      <c r="C43" s="26"/>
      <c r="D43" s="26"/>
      <c r="E43" s="26"/>
      <c r="F43" s="6"/>
      <c r="G43" s="6"/>
      <c r="H43" s="6"/>
      <c r="I43" s="6"/>
      <c r="J43" s="6"/>
      <c r="K43" s="6"/>
      <c r="L43" s="6"/>
      <c r="M43" s="7"/>
    </row>
    <row r="44" spans="1:13" x14ac:dyDescent="0.25">
      <c r="A44" s="18">
        <v>2</v>
      </c>
      <c r="B44" s="5" t="s">
        <v>542</v>
      </c>
      <c r="C44" s="26"/>
      <c r="D44" s="26"/>
      <c r="E44" s="26"/>
      <c r="F44" s="6"/>
      <c r="G44" s="6"/>
      <c r="H44" s="6"/>
      <c r="I44" s="6"/>
      <c r="J44" s="6"/>
      <c r="K44" s="6"/>
      <c r="L44" s="6"/>
      <c r="M44" s="7"/>
    </row>
    <row r="45" spans="1:13" x14ac:dyDescent="0.25">
      <c r="A45" s="18"/>
      <c r="B45" s="5" t="s">
        <v>632</v>
      </c>
      <c r="C45" s="5"/>
      <c r="D45" s="5"/>
      <c r="E45" s="5"/>
      <c r="F45" s="6"/>
      <c r="G45" s="6"/>
      <c r="H45" s="6"/>
      <c r="I45" s="6"/>
      <c r="J45" s="6"/>
      <c r="K45" s="6"/>
      <c r="L45" s="6"/>
      <c r="M45" s="7"/>
    </row>
    <row r="46" spans="1:13" x14ac:dyDescent="0.25">
      <c r="A46" s="18" t="s">
        <v>541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1:13" ht="15.75" customHeight="1" x14ac:dyDescent="0.25">
      <c r="A47" s="911" t="s">
        <v>599</v>
      </c>
      <c r="B47" s="912"/>
      <c r="C47" s="5"/>
      <c r="D47" s="5"/>
      <c r="E47" s="5"/>
      <c r="F47" s="6"/>
      <c r="G47" s="6"/>
      <c r="H47" s="6"/>
      <c r="I47" s="6"/>
      <c r="J47" s="6"/>
      <c r="K47" s="6"/>
      <c r="L47" s="6"/>
      <c r="M47" s="7"/>
    </row>
    <row r="48" spans="1:13" ht="31.5" x14ac:dyDescent="0.25">
      <c r="A48" s="27"/>
      <c r="B48" s="26" t="s">
        <v>620</v>
      </c>
      <c r="C48" s="26"/>
      <c r="D48" s="5"/>
      <c r="E48" s="5"/>
      <c r="F48" s="6"/>
      <c r="G48" s="6"/>
      <c r="H48" s="6"/>
      <c r="I48" s="6"/>
      <c r="J48" s="6"/>
      <c r="K48" s="6"/>
      <c r="L48" s="6"/>
      <c r="M48" s="7"/>
    </row>
    <row r="49" spans="1:13" x14ac:dyDescent="0.25">
      <c r="A49" s="18">
        <v>1</v>
      </c>
      <c r="B49" s="5" t="s">
        <v>540</v>
      </c>
      <c r="C49" s="5"/>
      <c r="D49" s="5"/>
      <c r="E49" s="5"/>
      <c r="F49" s="6"/>
      <c r="G49" s="6"/>
      <c r="H49" s="6"/>
      <c r="I49" s="6"/>
      <c r="J49" s="6"/>
      <c r="K49" s="6"/>
      <c r="L49" s="6"/>
      <c r="M49" s="7"/>
    </row>
    <row r="50" spans="1:13" x14ac:dyDescent="0.25">
      <c r="A50" s="18">
        <v>2</v>
      </c>
      <c r="B50" s="5" t="s">
        <v>542</v>
      </c>
      <c r="C50" s="5"/>
      <c r="D50" s="5"/>
      <c r="E50" s="5"/>
      <c r="F50" s="6"/>
      <c r="G50" s="6"/>
      <c r="H50" s="6"/>
      <c r="I50" s="6"/>
      <c r="J50" s="6"/>
      <c r="K50" s="6"/>
      <c r="L50" s="6"/>
      <c r="M50" s="7"/>
    </row>
    <row r="51" spans="1:13" ht="16.5" thickBot="1" x14ac:dyDescent="0.3">
      <c r="A51" s="89" t="s">
        <v>541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</row>
    <row r="52" spans="1:13" x14ac:dyDescent="0.25">
      <c r="A52" s="87"/>
      <c r="B52" s="8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x14ac:dyDescent="0.25">
      <c r="A53" s="87"/>
      <c r="B53" s="88" t="s">
        <v>109</v>
      </c>
      <c r="C53" s="40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 ht="15.75" customHeight="1" x14ac:dyDescent="0.25">
      <c r="A54" s="87"/>
      <c r="B54" s="878" t="s">
        <v>110</v>
      </c>
      <c r="C54" s="878"/>
      <c r="D54" s="878"/>
      <c r="E54" s="878"/>
      <c r="F54" s="87"/>
      <c r="G54" s="87"/>
      <c r="H54" s="87"/>
      <c r="I54" s="87"/>
      <c r="J54" s="87"/>
      <c r="K54" s="87"/>
      <c r="L54" s="87"/>
      <c r="M54" s="87"/>
    </row>
    <row r="55" spans="1:13" x14ac:dyDescent="0.25">
      <c r="A55" s="28"/>
      <c r="B55" s="1" t="s">
        <v>111</v>
      </c>
      <c r="F55" s="28"/>
      <c r="G55" s="28"/>
      <c r="H55" s="28"/>
      <c r="I55" s="28"/>
      <c r="J55" s="28"/>
      <c r="K55" s="28"/>
      <c r="L55" s="28"/>
      <c r="M55" s="28"/>
    </row>
    <row r="56" spans="1:13" x14ac:dyDescent="0.25">
      <c r="A56" s="28"/>
      <c r="F56" s="28"/>
      <c r="G56" s="28"/>
      <c r="H56" s="28"/>
      <c r="I56" s="28"/>
      <c r="J56" s="28"/>
      <c r="K56" s="28"/>
      <c r="L56" s="28"/>
      <c r="M56" s="28"/>
    </row>
    <row r="57" spans="1:13" ht="15.75" customHeight="1" x14ac:dyDescent="0.25">
      <c r="A57" s="28"/>
      <c r="B57" s="875" t="s">
        <v>112</v>
      </c>
      <c r="C57" s="875"/>
      <c r="D57" s="875"/>
      <c r="E57" s="875"/>
      <c r="F57" s="28"/>
      <c r="G57" s="28"/>
      <c r="H57" s="28"/>
      <c r="I57" s="28"/>
      <c r="J57" s="28"/>
      <c r="K57" s="28"/>
      <c r="L57" s="28"/>
      <c r="M57" s="28"/>
    </row>
    <row r="58" spans="1:13" x14ac:dyDescent="0.25">
      <c r="A58" s="28"/>
      <c r="B58" s="1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13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14"/>
    </row>
    <row r="61" spans="1:13" x14ac:dyDescent="0.25">
      <c r="A61" s="20"/>
      <c r="C61" s="21"/>
    </row>
    <row r="62" spans="1:13" x14ac:dyDescent="0.25">
      <c r="D62" s="24"/>
      <c r="F62" s="216"/>
      <c r="G62" s="216"/>
      <c r="H62" s="31"/>
      <c r="I62" s="31"/>
      <c r="J62" s="31"/>
      <c r="K62" s="31"/>
      <c r="L62" s="31"/>
      <c r="M62" s="31"/>
    </row>
    <row r="63" spans="1:13" x14ac:dyDescent="0.25">
      <c r="A63" s="17"/>
      <c r="D63" s="16"/>
    </row>
  </sheetData>
  <mergeCells count="16">
    <mergeCell ref="A6:M6"/>
    <mergeCell ref="B57:E57"/>
    <mergeCell ref="B54:E54"/>
    <mergeCell ref="D15:E16"/>
    <mergeCell ref="A47:B47"/>
    <mergeCell ref="M15:M17"/>
    <mergeCell ref="I15:L15"/>
    <mergeCell ref="A15:A17"/>
    <mergeCell ref="H15:H17"/>
    <mergeCell ref="J16:J17"/>
    <mergeCell ref="B15:B17"/>
    <mergeCell ref="K16:L16"/>
    <mergeCell ref="I16:I17"/>
    <mergeCell ref="C15:C17"/>
    <mergeCell ref="F15:F17"/>
    <mergeCell ref="G15:G17"/>
  </mergeCells>
  <phoneticPr fontId="5" type="noConversion"/>
  <pageMargins left="0.19685039370078741" right="0.19685039370078741" top="0.98425196850393704" bottom="0.98425196850393704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14</vt:i4>
      </vt:variant>
    </vt:vector>
  </HeadingPairs>
  <TitlesOfParts>
    <vt:vector size="38" baseType="lpstr">
      <vt:lpstr>паспорт ИП</vt:lpstr>
      <vt:lpstr>Форма 1 ВО</vt:lpstr>
      <vt:lpstr>приложение 1.4</vt:lpstr>
      <vt:lpstr>1.4.</vt:lpstr>
      <vt:lpstr> 2.3</vt:lpstr>
      <vt:lpstr>4.3</vt:lpstr>
      <vt:lpstr>График ввода</vt:lpstr>
      <vt:lpstr>5</vt:lpstr>
      <vt:lpstr>6.1</vt:lpstr>
      <vt:lpstr>6.2</vt:lpstr>
      <vt:lpstr>6.3</vt:lpstr>
      <vt:lpstr>7.1</vt:lpstr>
      <vt:lpstr>7.2</vt:lpstr>
      <vt:lpstr>8</vt:lpstr>
      <vt:lpstr>9</vt:lpstr>
      <vt:lpstr>10</vt:lpstr>
      <vt:lpstr>11.1</vt:lpstr>
      <vt:lpstr>11.2</vt:lpstr>
      <vt:lpstr>12</vt:lpstr>
      <vt:lpstr>13</vt:lpstr>
      <vt:lpstr>ФОТ</vt:lpstr>
      <vt:lpstr>Тарифные последствия</vt:lpstr>
      <vt:lpstr>3-ИП ВО</vt:lpstr>
      <vt:lpstr>Финплан Стоки</vt:lpstr>
      <vt:lpstr>'1.4.'!Заголовки_для_печати</vt:lpstr>
      <vt:lpstr>'График ввода'!Заголовки_для_печати</vt:lpstr>
      <vt:lpstr>'Тарифные последствия'!Заголовки_для_печати</vt:lpstr>
      <vt:lpstr>'Форма 1 ВО'!Заголовки_для_печати</vt:lpstr>
      <vt:lpstr>'1.4.'!Область_печати</vt:lpstr>
      <vt:lpstr>'4.3'!Область_печати</vt:lpstr>
      <vt:lpstr>'6.1'!Область_печати</vt:lpstr>
      <vt:lpstr>'6.2'!Область_печати</vt:lpstr>
      <vt:lpstr>'6.3'!Область_печати</vt:lpstr>
      <vt:lpstr>'График ввода'!Область_печати</vt:lpstr>
      <vt:lpstr>'паспорт ИП'!Область_печати</vt:lpstr>
      <vt:lpstr>'Финплан Стоки'!Область_печати</vt:lpstr>
      <vt:lpstr>'Форма 1 ВО'!Область_печати</vt:lpstr>
      <vt:lpstr>ФОТ!Область_печати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Затюра Ольга Борисовна</cp:lastModifiedBy>
  <cp:lastPrinted>2016-11-30T04:55:49Z</cp:lastPrinted>
  <dcterms:created xsi:type="dcterms:W3CDTF">2009-07-27T10:10:26Z</dcterms:created>
  <dcterms:modified xsi:type="dcterms:W3CDTF">2019-01-14T01:15:01Z</dcterms:modified>
</cp:coreProperties>
</file>