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4. Ввод ОС" sheetId="10" r:id="rId1"/>
  </sheets>
  <definedNames>
    <definedName name="_xlnm._FilterDatabase" localSheetId="0" hidden="1">'4. Ввод ОС'!$A$18:$CL$159</definedName>
  </definedNames>
  <calcPr calcId="145621"/>
</workbook>
</file>

<file path=xl/calcChain.xml><?xml version="1.0" encoding="utf-8"?>
<calcChain xmlns="http://schemas.openxmlformats.org/spreadsheetml/2006/main">
  <c r="CK19" i="10" l="1"/>
  <c r="CJ19" i="10"/>
  <c r="CI19" i="10"/>
  <c r="CH19" i="10"/>
  <c r="CG19" i="10"/>
  <c r="CF19" i="10"/>
  <c r="CE19" i="10"/>
  <c r="CD19" i="10"/>
  <c r="CC19" i="10"/>
  <c r="CB19" i="10"/>
  <c r="CA19" i="10"/>
  <c r="BZ19" i="10"/>
  <c r="BY19" i="10"/>
  <c r="BX19" i="10"/>
  <c r="BW19" i="10"/>
  <c r="BV19" i="10"/>
  <c r="BU19" i="10"/>
  <c r="BT19" i="10"/>
  <c r="BS19" i="10"/>
  <c r="BR19" i="10"/>
  <c r="BQ19" i="10"/>
  <c r="BP19" i="10"/>
  <c r="BO19" i="10"/>
  <c r="BN19" i="10"/>
  <c r="BM19" i="10"/>
  <c r="BL19" i="10"/>
  <c r="BK19" i="10"/>
  <c r="BJ19" i="10"/>
  <c r="BI19" i="10"/>
  <c r="BH19" i="10"/>
  <c r="BG19" i="10"/>
  <c r="BF19" i="10"/>
  <c r="BE19" i="10"/>
  <c r="BD19" i="10"/>
  <c r="BC19" i="10"/>
  <c r="BB19" i="10"/>
  <c r="BA19" i="10"/>
  <c r="AZ19" i="10"/>
  <c r="AY19" i="10"/>
  <c r="AX19" i="10"/>
  <c r="AW19" i="10"/>
  <c r="AV19" i="10"/>
  <c r="AU19" i="10"/>
  <c r="AT19" i="10"/>
  <c r="AS19" i="10"/>
  <c r="AR19" i="10"/>
  <c r="AQ19" i="10"/>
  <c r="AP19" i="10"/>
  <c r="AO19" i="10"/>
  <c r="AN19" i="10"/>
  <c r="AM19" i="10"/>
  <c r="AL19" i="10"/>
  <c r="AK19" i="10"/>
  <c r="AJ19" i="10"/>
  <c r="AI19" i="10"/>
  <c r="AH19" i="10"/>
  <c r="AG19" i="10"/>
  <c r="AF19" i="10"/>
  <c r="AE19" i="10"/>
  <c r="AD19" i="10"/>
  <c r="AC19" i="10"/>
  <c r="AB19" i="10"/>
  <c r="AA19" i="10"/>
  <c r="Z19" i="10"/>
  <c r="Y19" i="10"/>
  <c r="X19" i="10"/>
  <c r="W19" i="10"/>
  <c r="V19" i="10"/>
  <c r="U19" i="10"/>
  <c r="T19" i="10"/>
  <c r="E19" i="10"/>
  <c r="D19" i="10"/>
  <c r="CK26" i="10"/>
  <c r="CJ26" i="10"/>
  <c r="CI26" i="10"/>
  <c r="CH26" i="10"/>
  <c r="CG26" i="10"/>
  <c r="CF26" i="10"/>
  <c r="CE26" i="10"/>
  <c r="CD26" i="10"/>
  <c r="CC26" i="10"/>
  <c r="CB26" i="10"/>
  <c r="CA26" i="10"/>
  <c r="BZ26" i="10"/>
  <c r="BY26" i="10"/>
  <c r="BX26" i="10"/>
  <c r="BW26" i="10"/>
  <c r="BV26" i="10"/>
  <c r="BU26" i="10"/>
  <c r="BT26" i="10"/>
  <c r="BS26" i="10"/>
  <c r="BR26" i="10"/>
  <c r="BQ26" i="10"/>
  <c r="BP26" i="10"/>
  <c r="BO26" i="10"/>
  <c r="BN26" i="10"/>
  <c r="BM26" i="10"/>
  <c r="BL26" i="10"/>
  <c r="BK26" i="10"/>
  <c r="BJ26" i="10"/>
  <c r="BI26" i="10"/>
  <c r="BH26" i="10"/>
  <c r="BG26" i="10"/>
  <c r="BF26" i="10"/>
  <c r="BE26" i="10"/>
  <c r="BD26" i="10"/>
  <c r="BC26" i="10"/>
  <c r="BB26" i="10"/>
  <c r="BA26" i="10"/>
  <c r="AZ26" i="10"/>
  <c r="AY26" i="10"/>
  <c r="AX26" i="10"/>
  <c r="AW26" i="10"/>
  <c r="AV26" i="10"/>
  <c r="AU26" i="10"/>
  <c r="AT26" i="10"/>
  <c r="AS26" i="10"/>
  <c r="AR26" i="10"/>
  <c r="AQ26" i="10"/>
  <c r="AP26" i="10"/>
  <c r="AO26" i="10"/>
  <c r="AN26" i="10"/>
  <c r="AM26" i="10"/>
  <c r="AL26" i="10"/>
  <c r="AK26" i="10"/>
  <c r="AJ26" i="10"/>
  <c r="AI26" i="10"/>
  <c r="AH26" i="10"/>
  <c r="AG26" i="10"/>
  <c r="AF26" i="10"/>
  <c r="AE26" i="10"/>
  <c r="AD26" i="10"/>
  <c r="AC26" i="10"/>
  <c r="AB26" i="10"/>
  <c r="AA26" i="10"/>
  <c r="Z26" i="10"/>
  <c r="Y26" i="10"/>
  <c r="X26" i="10"/>
  <c r="W26" i="10"/>
  <c r="V26" i="10"/>
  <c r="U26" i="10"/>
  <c r="T26" i="10"/>
  <c r="E26" i="10"/>
  <c r="D26" i="10"/>
  <c r="CK76" i="10"/>
  <c r="CJ76" i="10"/>
  <c r="CI76" i="10"/>
  <c r="CH76" i="10"/>
  <c r="CG76" i="10"/>
  <c r="CF76" i="10"/>
  <c r="CE76" i="10"/>
  <c r="CD76" i="10"/>
  <c r="CC76" i="10"/>
  <c r="CB76" i="10"/>
  <c r="CA76" i="10"/>
  <c r="BZ76" i="10"/>
  <c r="BY76" i="10"/>
  <c r="BX76" i="10"/>
  <c r="BW76" i="10"/>
  <c r="BV76" i="10"/>
  <c r="BU76" i="10"/>
  <c r="BT76" i="10"/>
  <c r="BS76" i="10"/>
  <c r="BR76" i="10"/>
  <c r="BQ76" i="10"/>
  <c r="BP76" i="10"/>
  <c r="BO76" i="10"/>
  <c r="BN76" i="10"/>
  <c r="BM76" i="10"/>
  <c r="BL76" i="10"/>
  <c r="BK76" i="10"/>
  <c r="BJ76" i="10"/>
  <c r="BI76" i="10"/>
  <c r="BH76" i="10"/>
  <c r="BG76" i="10"/>
  <c r="BF76" i="10"/>
  <c r="BE76" i="10"/>
  <c r="BD76" i="10"/>
  <c r="BC76" i="10"/>
  <c r="BB76" i="10"/>
  <c r="BA76" i="10"/>
  <c r="AZ76" i="10"/>
  <c r="AY76" i="10"/>
  <c r="AX76" i="10"/>
  <c r="AW76" i="10"/>
  <c r="AV76" i="10"/>
  <c r="AU76" i="10"/>
  <c r="AT76" i="10"/>
  <c r="AS76" i="10"/>
  <c r="AR76" i="10"/>
  <c r="AQ76" i="10"/>
  <c r="AP76" i="10"/>
  <c r="AO76" i="10"/>
  <c r="AN76" i="10"/>
  <c r="AM76" i="10"/>
  <c r="AL76" i="10"/>
  <c r="AK76" i="10"/>
  <c r="AJ76" i="10"/>
  <c r="AI76" i="10"/>
  <c r="AH76" i="10"/>
  <c r="AG76" i="10"/>
  <c r="AF76" i="10"/>
  <c r="AE76" i="10"/>
  <c r="AD76" i="10"/>
  <c r="AC76" i="10"/>
  <c r="AB76" i="10"/>
  <c r="AA76" i="10"/>
  <c r="Z76" i="10"/>
  <c r="Y76" i="10"/>
  <c r="X76" i="10"/>
  <c r="W76" i="10"/>
  <c r="V76" i="10"/>
  <c r="U76" i="10"/>
  <c r="T76" i="10"/>
  <c r="E76" i="10"/>
  <c r="D76" i="10"/>
  <c r="CK113" i="10"/>
  <c r="CJ113" i="10"/>
  <c r="CI113" i="10"/>
  <c r="CH113" i="10"/>
  <c r="CG113" i="10"/>
  <c r="CF113" i="10"/>
  <c r="CE113" i="10"/>
  <c r="CD113" i="10"/>
  <c r="CC113" i="10"/>
  <c r="CB113" i="10"/>
  <c r="CA113" i="10"/>
  <c r="BZ113" i="10"/>
  <c r="BY113" i="10"/>
  <c r="BX113" i="10"/>
  <c r="BW113" i="10"/>
  <c r="BV113" i="10"/>
  <c r="BU113" i="10"/>
  <c r="BT113" i="10"/>
  <c r="BS113" i="10"/>
  <c r="BR113" i="10"/>
  <c r="BQ113" i="10"/>
  <c r="BP113" i="10"/>
  <c r="BO113" i="10"/>
  <c r="BN113" i="10"/>
  <c r="BM113" i="10"/>
  <c r="BL113" i="10"/>
  <c r="BK113" i="10"/>
  <c r="BJ113" i="10"/>
  <c r="BI113" i="10"/>
  <c r="BH113" i="10"/>
  <c r="BG113" i="10"/>
  <c r="BF113" i="10"/>
  <c r="BE113" i="10"/>
  <c r="BD113" i="10"/>
  <c r="BC113" i="10"/>
  <c r="BB113" i="10"/>
  <c r="BA113" i="10"/>
  <c r="AZ113" i="10"/>
  <c r="AY113" i="10"/>
  <c r="AX113" i="10"/>
  <c r="AW113" i="10"/>
  <c r="AV113" i="10"/>
  <c r="AU113" i="10"/>
  <c r="AT113" i="10"/>
  <c r="AS113" i="10"/>
  <c r="AR113" i="10"/>
  <c r="AQ113" i="10"/>
  <c r="AP113" i="10"/>
  <c r="AO113" i="10"/>
  <c r="AN113" i="10"/>
  <c r="AM113" i="10"/>
  <c r="AL113" i="10"/>
  <c r="AK113" i="10"/>
  <c r="AJ113" i="10"/>
  <c r="AI113" i="10"/>
  <c r="AH113" i="10"/>
  <c r="AG113" i="10"/>
  <c r="AF113" i="10"/>
  <c r="AE113" i="10"/>
  <c r="AD113" i="10"/>
  <c r="AC113" i="10"/>
  <c r="AB113" i="10"/>
  <c r="AA113" i="10"/>
  <c r="Z113" i="10"/>
  <c r="Y113" i="10"/>
  <c r="X113" i="10"/>
  <c r="W113" i="10"/>
  <c r="V113" i="10"/>
  <c r="U113" i="10"/>
  <c r="T113" i="10"/>
  <c r="E113" i="10"/>
  <c r="D113" i="10"/>
  <c r="CL27" i="10"/>
  <c r="CK27" i="10"/>
  <c r="CJ27" i="10"/>
  <c r="CI27" i="10"/>
  <c r="CH27" i="10"/>
  <c r="CG27" i="10"/>
  <c r="CF27" i="10"/>
  <c r="CE27" i="10"/>
  <c r="CD27" i="10"/>
  <c r="CC27" i="10"/>
  <c r="CB27" i="10"/>
  <c r="CA27" i="10"/>
  <c r="BZ27" i="10"/>
  <c r="BY27" i="10"/>
  <c r="BX27" i="10"/>
  <c r="BW27" i="10"/>
  <c r="BV27" i="10"/>
  <c r="BU27" i="10"/>
  <c r="BT27" i="10"/>
  <c r="BS27" i="10"/>
  <c r="BR27" i="10"/>
  <c r="BQ27" i="10"/>
  <c r="BP27" i="10"/>
  <c r="BO27" i="10"/>
  <c r="BN27" i="10"/>
  <c r="BM27" i="10"/>
  <c r="BL27" i="10"/>
  <c r="BK27" i="10"/>
  <c r="BJ27" i="10"/>
  <c r="BI27" i="10"/>
  <c r="BH27" i="10"/>
  <c r="BG27" i="10"/>
  <c r="BF27" i="10"/>
  <c r="BE27" i="10"/>
  <c r="BD27" i="10"/>
  <c r="BC27" i="10"/>
  <c r="BB27" i="10"/>
  <c r="BA27" i="10"/>
  <c r="AZ27" i="10"/>
  <c r="AY27" i="10"/>
  <c r="AX27" i="10"/>
  <c r="AW27" i="10"/>
  <c r="AV27" i="10"/>
  <c r="AU27" i="10"/>
  <c r="AT27" i="10"/>
  <c r="AS27" i="10"/>
  <c r="AR27" i="10"/>
  <c r="AQ27" i="10"/>
  <c r="AP27" i="10"/>
  <c r="AO27" i="10"/>
  <c r="AN27" i="10"/>
  <c r="AM27" i="10"/>
  <c r="AL27" i="10"/>
  <c r="AK27" i="10"/>
  <c r="AJ27" i="10"/>
  <c r="AI27" i="10"/>
  <c r="AH27" i="10"/>
  <c r="AG27" i="10"/>
  <c r="AF27" i="10"/>
  <c r="AE27" i="10"/>
  <c r="AD27" i="10"/>
  <c r="AC27" i="10"/>
  <c r="AB27" i="10"/>
  <c r="AA27" i="10"/>
  <c r="Z27" i="10"/>
  <c r="Y27" i="10"/>
  <c r="X27" i="10"/>
  <c r="W27" i="10"/>
  <c r="V27" i="10"/>
  <c r="U27" i="10"/>
  <c r="T27" i="10"/>
  <c r="D27" i="10"/>
  <c r="E27" i="10"/>
  <c r="E158" i="10" l="1"/>
  <c r="E157" i="10"/>
  <c r="E156" i="10"/>
  <c r="E155" i="10"/>
  <c r="E154" i="10"/>
  <c r="E153" i="10"/>
  <c r="E152" i="10"/>
  <c r="E151" i="10"/>
  <c r="E150" i="10"/>
  <c r="E149" i="10"/>
  <c r="E148" i="10"/>
  <c r="E147" i="10"/>
  <c r="E146" i="10"/>
  <c r="E145" i="10"/>
  <c r="E159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E142" i="10"/>
  <c r="D142" i="10"/>
  <c r="E141" i="10"/>
  <c r="D141" i="10"/>
  <c r="E140" i="10"/>
  <c r="D140" i="10"/>
  <c r="E139" i="10"/>
  <c r="D139" i="10"/>
  <c r="E138" i="10"/>
  <c r="D138" i="10"/>
  <c r="E137" i="10"/>
  <c r="D137" i="10"/>
  <c r="E118" i="10"/>
  <c r="D118" i="10"/>
  <c r="E117" i="10"/>
  <c r="D117" i="10"/>
  <c r="D116" i="10"/>
  <c r="E115" i="10"/>
  <c r="D115" i="10"/>
  <c r="E112" i="10"/>
  <c r="E106" i="10"/>
  <c r="D106" i="10"/>
  <c r="E105" i="10"/>
  <c r="D105" i="10"/>
  <c r="E104" i="10"/>
  <c r="D104" i="10"/>
  <c r="E103" i="10"/>
  <c r="D103" i="10"/>
  <c r="E102" i="10"/>
  <c r="D102" i="10"/>
  <c r="E101" i="10"/>
  <c r="D101" i="10"/>
  <c r="E100" i="10"/>
  <c r="D100" i="10"/>
  <c r="E99" i="10"/>
  <c r="D99" i="10"/>
  <c r="E98" i="10"/>
  <c r="D98" i="10"/>
  <c r="E97" i="10"/>
  <c r="D97" i="10"/>
  <c r="E96" i="10"/>
  <c r="D96" i="10"/>
  <c r="E95" i="10"/>
  <c r="D95" i="10"/>
  <c r="E94" i="10"/>
  <c r="D94" i="10"/>
  <c r="E93" i="10"/>
  <c r="D93" i="10"/>
  <c r="E92" i="10"/>
  <c r="D92" i="10"/>
  <c r="E91" i="10"/>
  <c r="D91" i="10"/>
  <c r="D90" i="10"/>
  <c r="E90" i="10"/>
  <c r="E89" i="10"/>
  <c r="D89" i="10"/>
  <c r="E84" i="10"/>
  <c r="D84" i="10"/>
  <c r="E88" i="10"/>
  <c r="D88" i="10"/>
  <c r="D82" i="10"/>
  <c r="E81" i="10"/>
  <c r="D81" i="10"/>
  <c r="E80" i="10"/>
  <c r="D80" i="10"/>
  <c r="E79" i="10"/>
  <c r="D79" i="10"/>
  <c r="E55" i="10"/>
  <c r="D55" i="10"/>
  <c r="E54" i="10"/>
  <c r="D54" i="10"/>
  <c r="E53" i="10"/>
  <c r="D53" i="10"/>
  <c r="E52" i="10"/>
  <c r="D52" i="10"/>
  <c r="E70" i="10"/>
  <c r="D70" i="10"/>
  <c r="D69" i="10"/>
  <c r="D68" i="10"/>
  <c r="D67" i="10"/>
  <c r="D66" i="10"/>
  <c r="D65" i="10"/>
  <c r="D64" i="10"/>
  <c r="E62" i="10"/>
  <c r="E61" i="10"/>
  <c r="E60" i="10"/>
  <c r="E59" i="10"/>
  <c r="E58" i="10"/>
  <c r="E57" i="10"/>
  <c r="E56" i="10"/>
  <c r="E51" i="10"/>
  <c r="D51" i="10"/>
  <c r="D50" i="10"/>
  <c r="E50" i="10"/>
  <c r="E49" i="10"/>
  <c r="D48" i="10"/>
  <c r="D49" i="10"/>
  <c r="E48" i="10"/>
  <c r="E47" i="10"/>
  <c r="D47" i="10"/>
  <c r="D46" i="10"/>
  <c r="E46" i="10"/>
  <c r="E45" i="10"/>
  <c r="D45" i="10"/>
  <c r="D44" i="10"/>
  <c r="E44" i="10"/>
  <c r="E43" i="10"/>
  <c r="D43" i="10"/>
  <c r="D42" i="10"/>
  <c r="E42" i="10"/>
  <c r="E41" i="10"/>
  <c r="D41" i="10"/>
  <c r="E40" i="10"/>
  <c r="D40" i="10"/>
  <c r="E39" i="10"/>
  <c r="D39" i="10"/>
  <c r="E38" i="10"/>
  <c r="D38" i="10"/>
  <c r="BE144" i="10" l="1"/>
  <c r="BE136" i="10"/>
  <c r="BE23" i="10" s="1"/>
  <c r="BE22" i="10"/>
  <c r="BE114" i="10"/>
  <c r="BE83" i="10"/>
  <c r="BE78" i="10"/>
  <c r="BE63" i="10"/>
  <c r="BE37" i="10"/>
  <c r="BE25" i="10"/>
  <c r="BE24" i="10"/>
  <c r="BE77" i="10" l="1"/>
  <c r="BE36" i="10"/>
  <c r="BE20" i="10" s="1"/>
  <c r="BE21" i="10"/>
  <c r="CK159" i="10" l="1"/>
  <c r="CJ159" i="10"/>
  <c r="CI159" i="10"/>
  <c r="CH159" i="10"/>
  <c r="CG159" i="10"/>
  <c r="CF159" i="10"/>
  <c r="CE159" i="10"/>
  <c r="CD159" i="10"/>
  <c r="CC159" i="10"/>
  <c r="CB159" i="10"/>
  <c r="CA159" i="10"/>
  <c r="BZ159" i="10"/>
  <c r="BY159" i="10"/>
  <c r="BX159" i="10"/>
  <c r="CK158" i="10"/>
  <c r="CJ158" i="10"/>
  <c r="CI158" i="10"/>
  <c r="CH158" i="10"/>
  <c r="CG158" i="10"/>
  <c r="CF158" i="10"/>
  <c r="CE158" i="10"/>
  <c r="CD158" i="10"/>
  <c r="CC158" i="10"/>
  <c r="CB158" i="10"/>
  <c r="CA158" i="10"/>
  <c r="BZ158" i="10"/>
  <c r="BY158" i="10"/>
  <c r="BX158" i="10"/>
  <c r="CK157" i="10"/>
  <c r="CJ157" i="10"/>
  <c r="CI157" i="10"/>
  <c r="CH157" i="10"/>
  <c r="CG157" i="10"/>
  <c r="CF157" i="10"/>
  <c r="CE157" i="10"/>
  <c r="CD157" i="10"/>
  <c r="CC157" i="10"/>
  <c r="CB157" i="10"/>
  <c r="CA157" i="10"/>
  <c r="BZ157" i="10"/>
  <c r="BY157" i="10"/>
  <c r="BX157" i="10"/>
  <c r="CK156" i="10"/>
  <c r="CJ156" i="10"/>
  <c r="CI156" i="10"/>
  <c r="CH156" i="10"/>
  <c r="CG156" i="10"/>
  <c r="CF156" i="10"/>
  <c r="CE156" i="10"/>
  <c r="CD156" i="10"/>
  <c r="CC156" i="10"/>
  <c r="CB156" i="10"/>
  <c r="CA156" i="10"/>
  <c r="BZ156" i="10"/>
  <c r="BY156" i="10"/>
  <c r="BX156" i="10"/>
  <c r="CK155" i="10"/>
  <c r="CJ155" i="10"/>
  <c r="CI155" i="10"/>
  <c r="CH155" i="10"/>
  <c r="CG155" i="10"/>
  <c r="CF155" i="10"/>
  <c r="CE155" i="10"/>
  <c r="CD155" i="10"/>
  <c r="CC155" i="10"/>
  <c r="CB155" i="10"/>
  <c r="CA155" i="10"/>
  <c r="BZ155" i="10"/>
  <c r="BY155" i="10"/>
  <c r="BX155" i="10"/>
  <c r="CK154" i="10"/>
  <c r="CJ154" i="10"/>
  <c r="CI154" i="10"/>
  <c r="CH154" i="10"/>
  <c r="CG154" i="10"/>
  <c r="CF154" i="10"/>
  <c r="CE154" i="10"/>
  <c r="CD154" i="10"/>
  <c r="CC154" i="10"/>
  <c r="CB154" i="10"/>
  <c r="CA154" i="10"/>
  <c r="BZ154" i="10"/>
  <c r="BY154" i="10"/>
  <c r="BX154" i="10"/>
  <c r="CK153" i="10"/>
  <c r="CJ153" i="10"/>
  <c r="CI153" i="10"/>
  <c r="CH153" i="10"/>
  <c r="CG153" i="10"/>
  <c r="CF153" i="10"/>
  <c r="CE153" i="10"/>
  <c r="CD153" i="10"/>
  <c r="CC153" i="10"/>
  <c r="CB153" i="10"/>
  <c r="CA153" i="10"/>
  <c r="BZ153" i="10"/>
  <c r="BY153" i="10"/>
  <c r="BX153" i="10"/>
  <c r="CK152" i="10"/>
  <c r="CJ152" i="10"/>
  <c r="CI152" i="10"/>
  <c r="CH152" i="10"/>
  <c r="CG152" i="10"/>
  <c r="CF152" i="10"/>
  <c r="CE152" i="10"/>
  <c r="CD152" i="10"/>
  <c r="CC152" i="10"/>
  <c r="CB152" i="10"/>
  <c r="CA152" i="10"/>
  <c r="BZ152" i="10"/>
  <c r="BY152" i="10"/>
  <c r="BX152" i="10"/>
  <c r="CK151" i="10"/>
  <c r="CJ151" i="10"/>
  <c r="CI151" i="10"/>
  <c r="CH151" i="10"/>
  <c r="CG151" i="10"/>
  <c r="CF151" i="10"/>
  <c r="CE151" i="10"/>
  <c r="CD151" i="10"/>
  <c r="CC151" i="10"/>
  <c r="CB151" i="10"/>
  <c r="CA151" i="10"/>
  <c r="BZ151" i="10"/>
  <c r="BY151" i="10"/>
  <c r="BX151" i="10"/>
  <c r="CK150" i="10"/>
  <c r="CJ150" i="10"/>
  <c r="CI150" i="10"/>
  <c r="CH150" i="10"/>
  <c r="CG150" i="10"/>
  <c r="CF150" i="10"/>
  <c r="CE150" i="10"/>
  <c r="CD150" i="10"/>
  <c r="CC150" i="10"/>
  <c r="CB150" i="10"/>
  <c r="CA150" i="10"/>
  <c r="BZ150" i="10"/>
  <c r="BY150" i="10"/>
  <c r="BX150" i="10"/>
  <c r="CK149" i="10"/>
  <c r="CJ149" i="10"/>
  <c r="CI149" i="10"/>
  <c r="CH149" i="10"/>
  <c r="CG149" i="10"/>
  <c r="CF149" i="10"/>
  <c r="CE149" i="10"/>
  <c r="CD149" i="10"/>
  <c r="CC149" i="10"/>
  <c r="CB149" i="10"/>
  <c r="CA149" i="10"/>
  <c r="BZ149" i="10"/>
  <c r="BY149" i="10"/>
  <c r="BX149" i="10"/>
  <c r="CK148" i="10"/>
  <c r="CJ148" i="10"/>
  <c r="CI148" i="10"/>
  <c r="CH148" i="10"/>
  <c r="CG148" i="10"/>
  <c r="CF148" i="10"/>
  <c r="CE148" i="10"/>
  <c r="CD148" i="10"/>
  <c r="CC148" i="10"/>
  <c r="CB148" i="10"/>
  <c r="CA148" i="10"/>
  <c r="BZ148" i="10"/>
  <c r="BY148" i="10"/>
  <c r="BX148" i="10"/>
  <c r="CK147" i="10"/>
  <c r="CJ147" i="10"/>
  <c r="CI147" i="10"/>
  <c r="CH147" i="10"/>
  <c r="CG147" i="10"/>
  <c r="CF147" i="10"/>
  <c r="CE147" i="10"/>
  <c r="CD147" i="10"/>
  <c r="CC147" i="10"/>
  <c r="CB147" i="10"/>
  <c r="CA147" i="10"/>
  <c r="BZ147" i="10"/>
  <c r="BY147" i="10"/>
  <c r="BX147" i="10"/>
  <c r="CK146" i="10"/>
  <c r="CJ146" i="10"/>
  <c r="CI146" i="10"/>
  <c r="CH146" i="10"/>
  <c r="CG146" i="10"/>
  <c r="CF146" i="10"/>
  <c r="CE146" i="10"/>
  <c r="CD146" i="10"/>
  <c r="CC146" i="10"/>
  <c r="CB146" i="10"/>
  <c r="CA146" i="10"/>
  <c r="BZ146" i="10"/>
  <c r="BY146" i="10"/>
  <c r="BX146" i="10"/>
  <c r="CK145" i="10"/>
  <c r="CJ145" i="10"/>
  <c r="CI145" i="10"/>
  <c r="CH145" i="10"/>
  <c r="CG145" i="10"/>
  <c r="CF145" i="10"/>
  <c r="CE145" i="10"/>
  <c r="CD145" i="10"/>
  <c r="CC145" i="10"/>
  <c r="CB145" i="10"/>
  <c r="CA145" i="10"/>
  <c r="BZ145" i="10"/>
  <c r="BY145" i="10"/>
  <c r="BX145" i="10"/>
  <c r="CK142" i="10"/>
  <c r="CJ142" i="10"/>
  <c r="CI142" i="10"/>
  <c r="CH142" i="10"/>
  <c r="CG142" i="10"/>
  <c r="CF142" i="10"/>
  <c r="CE142" i="10"/>
  <c r="CD142" i="10"/>
  <c r="CC142" i="10"/>
  <c r="CB142" i="10"/>
  <c r="CA142" i="10"/>
  <c r="BZ142" i="10"/>
  <c r="BY142" i="10"/>
  <c r="BX142" i="10"/>
  <c r="CK141" i="10"/>
  <c r="CJ141" i="10"/>
  <c r="CI141" i="10"/>
  <c r="CH141" i="10"/>
  <c r="CG141" i="10"/>
  <c r="CF141" i="10"/>
  <c r="CE141" i="10"/>
  <c r="CD141" i="10"/>
  <c r="CC141" i="10"/>
  <c r="CB141" i="10"/>
  <c r="CA141" i="10"/>
  <c r="BZ141" i="10"/>
  <c r="BY141" i="10"/>
  <c r="BX141" i="10"/>
  <c r="CK140" i="10"/>
  <c r="CJ140" i="10"/>
  <c r="CI140" i="10"/>
  <c r="CH140" i="10"/>
  <c r="CG140" i="10"/>
  <c r="CF140" i="10"/>
  <c r="CE140" i="10"/>
  <c r="CD140" i="10"/>
  <c r="CC140" i="10"/>
  <c r="CB140" i="10"/>
  <c r="CA140" i="10"/>
  <c r="BZ140" i="10"/>
  <c r="BY140" i="10"/>
  <c r="BX140" i="10"/>
  <c r="CK139" i="10"/>
  <c r="CJ139" i="10"/>
  <c r="CI139" i="10"/>
  <c r="CH139" i="10"/>
  <c r="CG139" i="10"/>
  <c r="CF139" i="10"/>
  <c r="CE139" i="10"/>
  <c r="CD139" i="10"/>
  <c r="CC139" i="10"/>
  <c r="CB139" i="10"/>
  <c r="CA139" i="10"/>
  <c r="BZ139" i="10"/>
  <c r="BY139" i="10"/>
  <c r="BX139" i="10"/>
  <c r="CK138" i="10"/>
  <c r="CJ138" i="10"/>
  <c r="CI138" i="10"/>
  <c r="CH138" i="10"/>
  <c r="CG138" i="10"/>
  <c r="CF138" i="10"/>
  <c r="CE138" i="10"/>
  <c r="CD138" i="10"/>
  <c r="CC138" i="10"/>
  <c r="CB138" i="10"/>
  <c r="CA138" i="10"/>
  <c r="BZ138" i="10"/>
  <c r="BY138" i="10"/>
  <c r="BX138" i="10"/>
  <c r="CK137" i="10"/>
  <c r="CJ137" i="10"/>
  <c r="CI137" i="10"/>
  <c r="CH137" i="10"/>
  <c r="CG137" i="10"/>
  <c r="CF137" i="10"/>
  <c r="CE137" i="10"/>
  <c r="CD137" i="10"/>
  <c r="CC137" i="10"/>
  <c r="CB137" i="10"/>
  <c r="CA137" i="10"/>
  <c r="BZ137" i="10"/>
  <c r="BY137" i="10"/>
  <c r="BX137" i="10"/>
  <c r="CK119" i="10"/>
  <c r="CJ119" i="10"/>
  <c r="CI119" i="10"/>
  <c r="CH119" i="10"/>
  <c r="CG119" i="10"/>
  <c r="CF119" i="10"/>
  <c r="CE119" i="10"/>
  <c r="CD119" i="10"/>
  <c r="CC119" i="10"/>
  <c r="CB119" i="10"/>
  <c r="CA119" i="10"/>
  <c r="BZ119" i="10"/>
  <c r="BY119" i="10"/>
  <c r="BX119" i="10"/>
  <c r="CK118" i="10"/>
  <c r="CJ118" i="10"/>
  <c r="CI118" i="10"/>
  <c r="CH118" i="10"/>
  <c r="CG118" i="10"/>
  <c r="CF118" i="10"/>
  <c r="CE118" i="10"/>
  <c r="CD118" i="10"/>
  <c r="CC118" i="10"/>
  <c r="CB118" i="10"/>
  <c r="CA118" i="10"/>
  <c r="BZ118" i="10"/>
  <c r="BY118" i="10"/>
  <c r="BX118" i="10"/>
  <c r="CK117" i="10"/>
  <c r="CJ117" i="10"/>
  <c r="CI117" i="10"/>
  <c r="CH117" i="10"/>
  <c r="CG117" i="10"/>
  <c r="CF117" i="10"/>
  <c r="CE117" i="10"/>
  <c r="CD117" i="10"/>
  <c r="CC117" i="10"/>
  <c r="CB117" i="10"/>
  <c r="CA117" i="10"/>
  <c r="BZ117" i="10"/>
  <c r="BY117" i="10"/>
  <c r="BX117" i="10"/>
  <c r="CK116" i="10"/>
  <c r="CJ116" i="10"/>
  <c r="CI116" i="10"/>
  <c r="CH116" i="10"/>
  <c r="CG116" i="10"/>
  <c r="CF116" i="10"/>
  <c r="CE116" i="10"/>
  <c r="CD116" i="10"/>
  <c r="CC116" i="10"/>
  <c r="CB116" i="10"/>
  <c r="CA116" i="10"/>
  <c r="BZ116" i="10"/>
  <c r="BY116" i="10"/>
  <c r="BX116" i="10"/>
  <c r="CK115" i="10"/>
  <c r="CJ115" i="10"/>
  <c r="CI115" i="10"/>
  <c r="CH115" i="10"/>
  <c r="CG115" i="10"/>
  <c r="CF115" i="10"/>
  <c r="CE115" i="10"/>
  <c r="CD115" i="10"/>
  <c r="CC115" i="10"/>
  <c r="CB115" i="10"/>
  <c r="CA115" i="10"/>
  <c r="BZ115" i="10"/>
  <c r="BY115" i="10"/>
  <c r="BX115" i="10"/>
  <c r="CK112" i="10"/>
  <c r="CJ112" i="10"/>
  <c r="CI112" i="10"/>
  <c r="CH112" i="10"/>
  <c r="CG112" i="10"/>
  <c r="CF112" i="10"/>
  <c r="CE112" i="10"/>
  <c r="CD112" i="10"/>
  <c r="CC112" i="10"/>
  <c r="CB112" i="10"/>
  <c r="CA112" i="10"/>
  <c r="BZ112" i="10"/>
  <c r="BY112" i="10"/>
  <c r="BX112" i="10"/>
  <c r="CK111" i="10"/>
  <c r="CJ111" i="10"/>
  <c r="CI111" i="10"/>
  <c r="CH111" i="10"/>
  <c r="CG111" i="10"/>
  <c r="CF111" i="10"/>
  <c r="CE111" i="10"/>
  <c r="CD111" i="10"/>
  <c r="CC111" i="10"/>
  <c r="CB111" i="10"/>
  <c r="CA111" i="10"/>
  <c r="BZ111" i="10"/>
  <c r="BY111" i="10"/>
  <c r="BX111" i="10"/>
  <c r="CK110" i="10"/>
  <c r="CJ110" i="10"/>
  <c r="CI110" i="10"/>
  <c r="CH110" i="10"/>
  <c r="CG110" i="10"/>
  <c r="CF110" i="10"/>
  <c r="CE110" i="10"/>
  <c r="CD110" i="10"/>
  <c r="CC110" i="10"/>
  <c r="CB110" i="10"/>
  <c r="CA110" i="10"/>
  <c r="BZ110" i="10"/>
  <c r="BY110" i="10"/>
  <c r="BX110" i="10"/>
  <c r="CK109" i="10"/>
  <c r="CJ109" i="10"/>
  <c r="CI109" i="10"/>
  <c r="CH109" i="10"/>
  <c r="CG109" i="10"/>
  <c r="CF109" i="10"/>
  <c r="CE109" i="10"/>
  <c r="CD109" i="10"/>
  <c r="CC109" i="10"/>
  <c r="CB109" i="10"/>
  <c r="CA109" i="10"/>
  <c r="BZ109" i="10"/>
  <c r="BY109" i="10"/>
  <c r="BX109" i="10"/>
  <c r="CK108" i="10"/>
  <c r="CJ108" i="10"/>
  <c r="CI108" i="10"/>
  <c r="CH108" i="10"/>
  <c r="CG108" i="10"/>
  <c r="CF108" i="10"/>
  <c r="CE108" i="10"/>
  <c r="CD108" i="10"/>
  <c r="CC108" i="10"/>
  <c r="CB108" i="10"/>
  <c r="CA108" i="10"/>
  <c r="BZ108" i="10"/>
  <c r="BY108" i="10"/>
  <c r="BX108" i="10"/>
  <c r="CK107" i="10"/>
  <c r="CJ107" i="10"/>
  <c r="CI107" i="10"/>
  <c r="CH107" i="10"/>
  <c r="CG107" i="10"/>
  <c r="CF107" i="10"/>
  <c r="CE107" i="10"/>
  <c r="CD107" i="10"/>
  <c r="CC107" i="10"/>
  <c r="CB107" i="10"/>
  <c r="CA107" i="10"/>
  <c r="BZ107" i="10"/>
  <c r="BY107" i="10"/>
  <c r="BX107" i="10"/>
  <c r="CK106" i="10"/>
  <c r="CJ106" i="10"/>
  <c r="CI106" i="10"/>
  <c r="CH106" i="10"/>
  <c r="CG106" i="10"/>
  <c r="CF106" i="10"/>
  <c r="CE106" i="10"/>
  <c r="CD106" i="10"/>
  <c r="CC106" i="10"/>
  <c r="CB106" i="10"/>
  <c r="CA106" i="10"/>
  <c r="BZ106" i="10"/>
  <c r="BY106" i="10"/>
  <c r="BX106" i="10"/>
  <c r="CK105" i="10"/>
  <c r="CJ105" i="10"/>
  <c r="CI105" i="10"/>
  <c r="CH105" i="10"/>
  <c r="CG105" i="10"/>
  <c r="CF105" i="10"/>
  <c r="CE105" i="10"/>
  <c r="CD105" i="10"/>
  <c r="CC105" i="10"/>
  <c r="CB105" i="10"/>
  <c r="CA105" i="10"/>
  <c r="BZ105" i="10"/>
  <c r="BY105" i="10"/>
  <c r="BX105" i="10"/>
  <c r="CK104" i="10"/>
  <c r="CJ104" i="10"/>
  <c r="CI104" i="10"/>
  <c r="CH104" i="10"/>
  <c r="CG104" i="10"/>
  <c r="CF104" i="10"/>
  <c r="CE104" i="10"/>
  <c r="CD104" i="10"/>
  <c r="CC104" i="10"/>
  <c r="CB104" i="10"/>
  <c r="CA104" i="10"/>
  <c r="BZ104" i="10"/>
  <c r="BY104" i="10"/>
  <c r="BX104" i="10"/>
  <c r="CK103" i="10"/>
  <c r="CJ103" i="10"/>
  <c r="CI103" i="10"/>
  <c r="CH103" i="10"/>
  <c r="CG103" i="10"/>
  <c r="CF103" i="10"/>
  <c r="CE103" i="10"/>
  <c r="CD103" i="10"/>
  <c r="CC103" i="10"/>
  <c r="CB103" i="10"/>
  <c r="CA103" i="10"/>
  <c r="BZ103" i="10"/>
  <c r="BY103" i="10"/>
  <c r="BX103" i="10"/>
  <c r="CK102" i="10"/>
  <c r="CJ102" i="10"/>
  <c r="CI102" i="10"/>
  <c r="CH102" i="10"/>
  <c r="CG102" i="10"/>
  <c r="CF102" i="10"/>
  <c r="CE102" i="10"/>
  <c r="CD102" i="10"/>
  <c r="CC102" i="10"/>
  <c r="CB102" i="10"/>
  <c r="CA102" i="10"/>
  <c r="BZ102" i="10"/>
  <c r="BY102" i="10"/>
  <c r="BX102" i="10"/>
  <c r="CK101" i="10"/>
  <c r="CJ101" i="10"/>
  <c r="CI101" i="10"/>
  <c r="CH101" i="10"/>
  <c r="CG101" i="10"/>
  <c r="CF101" i="10"/>
  <c r="CE101" i="10"/>
  <c r="CD101" i="10"/>
  <c r="CC101" i="10"/>
  <c r="CB101" i="10"/>
  <c r="CA101" i="10"/>
  <c r="BZ101" i="10"/>
  <c r="BY101" i="10"/>
  <c r="BX101" i="10"/>
  <c r="CK100" i="10"/>
  <c r="CJ100" i="10"/>
  <c r="CI100" i="10"/>
  <c r="CH100" i="10"/>
  <c r="CG100" i="10"/>
  <c r="CF100" i="10"/>
  <c r="CE100" i="10"/>
  <c r="CD100" i="10"/>
  <c r="CC100" i="10"/>
  <c r="CB100" i="10"/>
  <c r="CA100" i="10"/>
  <c r="BZ100" i="10"/>
  <c r="BY100" i="10"/>
  <c r="BX100" i="10"/>
  <c r="CK99" i="10"/>
  <c r="CJ99" i="10"/>
  <c r="CI99" i="10"/>
  <c r="CH99" i="10"/>
  <c r="CG99" i="10"/>
  <c r="CF99" i="10"/>
  <c r="CE99" i="10"/>
  <c r="CD99" i="10"/>
  <c r="CC99" i="10"/>
  <c r="CB99" i="10"/>
  <c r="CA99" i="10"/>
  <c r="BZ99" i="10"/>
  <c r="BY99" i="10"/>
  <c r="BX99" i="10"/>
  <c r="CK98" i="10"/>
  <c r="CJ98" i="10"/>
  <c r="CI98" i="10"/>
  <c r="CH98" i="10"/>
  <c r="CG98" i="10"/>
  <c r="CF98" i="10"/>
  <c r="CE98" i="10"/>
  <c r="CD98" i="10"/>
  <c r="CC98" i="10"/>
  <c r="CB98" i="10"/>
  <c r="CA98" i="10"/>
  <c r="BZ98" i="10"/>
  <c r="BY98" i="10"/>
  <c r="BX98" i="10"/>
  <c r="CK97" i="10"/>
  <c r="CJ97" i="10"/>
  <c r="CI97" i="10"/>
  <c r="CH97" i="10"/>
  <c r="CG97" i="10"/>
  <c r="CF97" i="10"/>
  <c r="CE97" i="10"/>
  <c r="CD97" i="10"/>
  <c r="CC97" i="10"/>
  <c r="CB97" i="10"/>
  <c r="CA97" i="10"/>
  <c r="BZ97" i="10"/>
  <c r="BY97" i="10"/>
  <c r="BX97" i="10"/>
  <c r="CK96" i="10"/>
  <c r="CJ96" i="10"/>
  <c r="CI96" i="10"/>
  <c r="CH96" i="10"/>
  <c r="CG96" i="10"/>
  <c r="CF96" i="10"/>
  <c r="CE96" i="10"/>
  <c r="CD96" i="10"/>
  <c r="CC96" i="10"/>
  <c r="CB96" i="10"/>
  <c r="CA96" i="10"/>
  <c r="BZ96" i="10"/>
  <c r="BY96" i="10"/>
  <c r="BX96" i="10"/>
  <c r="CK95" i="10"/>
  <c r="CJ95" i="10"/>
  <c r="CI95" i="10"/>
  <c r="CH95" i="10"/>
  <c r="CG95" i="10"/>
  <c r="CF95" i="10"/>
  <c r="CE95" i="10"/>
  <c r="CD95" i="10"/>
  <c r="CC95" i="10"/>
  <c r="CB95" i="10"/>
  <c r="CA95" i="10"/>
  <c r="BZ95" i="10"/>
  <c r="BY95" i="10"/>
  <c r="BX95" i="10"/>
  <c r="CK94" i="10"/>
  <c r="CJ94" i="10"/>
  <c r="CI94" i="10"/>
  <c r="CH94" i="10"/>
  <c r="CG94" i="10"/>
  <c r="CF94" i="10"/>
  <c r="CE94" i="10"/>
  <c r="CD94" i="10"/>
  <c r="CC94" i="10"/>
  <c r="CB94" i="10"/>
  <c r="CA94" i="10"/>
  <c r="BZ94" i="10"/>
  <c r="BY94" i="10"/>
  <c r="BX94" i="10"/>
  <c r="CK93" i="10"/>
  <c r="CJ93" i="10"/>
  <c r="CI93" i="10"/>
  <c r="CH93" i="10"/>
  <c r="CG93" i="10"/>
  <c r="CF93" i="10"/>
  <c r="CE93" i="10"/>
  <c r="CD93" i="10"/>
  <c r="CC93" i="10"/>
  <c r="CB93" i="10"/>
  <c r="CA93" i="10"/>
  <c r="BZ93" i="10"/>
  <c r="BY93" i="10"/>
  <c r="BX93" i="10"/>
  <c r="CK92" i="10"/>
  <c r="CJ92" i="10"/>
  <c r="CI92" i="10"/>
  <c r="CH92" i="10"/>
  <c r="CG92" i="10"/>
  <c r="CF92" i="10"/>
  <c r="CE92" i="10"/>
  <c r="CD92" i="10"/>
  <c r="CC92" i="10"/>
  <c r="CB92" i="10"/>
  <c r="CA92" i="10"/>
  <c r="BZ92" i="10"/>
  <c r="BY92" i="10"/>
  <c r="BX92" i="10"/>
  <c r="CK91" i="10"/>
  <c r="CJ91" i="10"/>
  <c r="CI91" i="10"/>
  <c r="CH91" i="10"/>
  <c r="CG91" i="10"/>
  <c r="CF91" i="10"/>
  <c r="CE91" i="10"/>
  <c r="CD91" i="10"/>
  <c r="CC91" i="10"/>
  <c r="CB91" i="10"/>
  <c r="CA91" i="10"/>
  <c r="BZ91" i="10"/>
  <c r="BY91" i="10"/>
  <c r="BX91" i="10"/>
  <c r="CK90" i="10"/>
  <c r="CJ90" i="10"/>
  <c r="CI90" i="10"/>
  <c r="CH90" i="10"/>
  <c r="CG90" i="10"/>
  <c r="CF90" i="10"/>
  <c r="CE90" i="10"/>
  <c r="CD90" i="10"/>
  <c r="CC90" i="10"/>
  <c r="CB90" i="10"/>
  <c r="CA90" i="10"/>
  <c r="BZ90" i="10"/>
  <c r="BY90" i="10"/>
  <c r="BX90" i="10"/>
  <c r="CK89" i="10"/>
  <c r="CJ89" i="10"/>
  <c r="CI89" i="10"/>
  <c r="CH89" i="10"/>
  <c r="CG89" i="10"/>
  <c r="CF89" i="10"/>
  <c r="CE89" i="10"/>
  <c r="CD89" i="10"/>
  <c r="CC89" i="10"/>
  <c r="CB89" i="10"/>
  <c r="CA89" i="10"/>
  <c r="BZ89" i="10"/>
  <c r="BY89" i="10"/>
  <c r="BX89" i="10"/>
  <c r="CK88" i="10"/>
  <c r="CJ88" i="10"/>
  <c r="CI88" i="10"/>
  <c r="CH88" i="10"/>
  <c r="CG88" i="10"/>
  <c r="CF88" i="10"/>
  <c r="CE88" i="10"/>
  <c r="CD88" i="10"/>
  <c r="CC88" i="10"/>
  <c r="CB88" i="10"/>
  <c r="CA88" i="10"/>
  <c r="BZ88" i="10"/>
  <c r="BY88" i="10"/>
  <c r="BX88" i="10"/>
  <c r="CK87" i="10"/>
  <c r="CJ87" i="10"/>
  <c r="CI87" i="10"/>
  <c r="CH87" i="10"/>
  <c r="CG87" i="10"/>
  <c r="CF87" i="10"/>
  <c r="CE87" i="10"/>
  <c r="CD87" i="10"/>
  <c r="CC87" i="10"/>
  <c r="CB87" i="10"/>
  <c r="CA87" i="10"/>
  <c r="BZ87" i="10"/>
  <c r="BY87" i="10"/>
  <c r="BX87" i="10"/>
  <c r="CK86" i="10"/>
  <c r="CJ86" i="10"/>
  <c r="CI86" i="10"/>
  <c r="CH86" i="10"/>
  <c r="CG86" i="10"/>
  <c r="CF86" i="10"/>
  <c r="CE86" i="10"/>
  <c r="CD86" i="10"/>
  <c r="CC86" i="10"/>
  <c r="CB86" i="10"/>
  <c r="CA86" i="10"/>
  <c r="BZ86" i="10"/>
  <c r="BY86" i="10"/>
  <c r="BX86" i="10"/>
  <c r="CK85" i="10"/>
  <c r="CJ85" i="10"/>
  <c r="CI85" i="10"/>
  <c r="CH85" i="10"/>
  <c r="CG85" i="10"/>
  <c r="CF85" i="10"/>
  <c r="CE85" i="10"/>
  <c r="CD85" i="10"/>
  <c r="CC85" i="10"/>
  <c r="CB85" i="10"/>
  <c r="CA85" i="10"/>
  <c r="BZ85" i="10"/>
  <c r="BY85" i="10"/>
  <c r="BX85" i="10"/>
  <c r="CK84" i="10"/>
  <c r="CJ84" i="10"/>
  <c r="CI84" i="10"/>
  <c r="CH84" i="10"/>
  <c r="CG84" i="10"/>
  <c r="CF84" i="10"/>
  <c r="CE84" i="10"/>
  <c r="CD84" i="10"/>
  <c r="CC84" i="10"/>
  <c r="CB84" i="10"/>
  <c r="CA84" i="10"/>
  <c r="BZ84" i="10"/>
  <c r="BY84" i="10"/>
  <c r="BX84" i="10"/>
  <c r="CK82" i="10"/>
  <c r="CJ82" i="10"/>
  <c r="CI82" i="10"/>
  <c r="CH82" i="10"/>
  <c r="CG82" i="10"/>
  <c r="CF82" i="10"/>
  <c r="CE82" i="10"/>
  <c r="CD82" i="10"/>
  <c r="CC82" i="10"/>
  <c r="CB82" i="10"/>
  <c r="CA82" i="10"/>
  <c r="BZ82" i="10"/>
  <c r="BY82" i="10"/>
  <c r="BX82" i="10"/>
  <c r="CK81" i="10"/>
  <c r="CJ81" i="10"/>
  <c r="CI81" i="10"/>
  <c r="CH81" i="10"/>
  <c r="CG81" i="10"/>
  <c r="CF81" i="10"/>
  <c r="CE81" i="10"/>
  <c r="CD81" i="10"/>
  <c r="CC81" i="10"/>
  <c r="CB81" i="10"/>
  <c r="CA81" i="10"/>
  <c r="BZ81" i="10"/>
  <c r="BY81" i="10"/>
  <c r="BX81" i="10"/>
  <c r="CK80" i="10"/>
  <c r="CJ80" i="10"/>
  <c r="CI80" i="10"/>
  <c r="CH80" i="10"/>
  <c r="CG80" i="10"/>
  <c r="CF80" i="10"/>
  <c r="CE80" i="10"/>
  <c r="CD80" i="10"/>
  <c r="CC80" i="10"/>
  <c r="CB80" i="10"/>
  <c r="CA80" i="10"/>
  <c r="BZ80" i="10"/>
  <c r="BY80" i="10"/>
  <c r="BX80" i="10"/>
  <c r="CK79" i="10"/>
  <c r="CJ79" i="10"/>
  <c r="CI79" i="10"/>
  <c r="CH79" i="10"/>
  <c r="CG79" i="10"/>
  <c r="CF79" i="10"/>
  <c r="CE79" i="10"/>
  <c r="CD79" i="10"/>
  <c r="CC79" i="10"/>
  <c r="CB79" i="10"/>
  <c r="CA79" i="10"/>
  <c r="BZ79" i="10"/>
  <c r="BY79" i="10"/>
  <c r="BX79" i="10"/>
  <c r="CK75" i="10"/>
  <c r="CJ75" i="10"/>
  <c r="CI75" i="10"/>
  <c r="CH75" i="10"/>
  <c r="CG75" i="10"/>
  <c r="CF75" i="10"/>
  <c r="CE75" i="10"/>
  <c r="CD75" i="10"/>
  <c r="CC75" i="10"/>
  <c r="CB75" i="10"/>
  <c r="CA75" i="10"/>
  <c r="BZ75" i="10"/>
  <c r="BY75" i="10"/>
  <c r="BX75" i="10"/>
  <c r="CK74" i="10"/>
  <c r="CJ74" i="10"/>
  <c r="CI74" i="10"/>
  <c r="CH74" i="10"/>
  <c r="CG74" i="10"/>
  <c r="CF74" i="10"/>
  <c r="CE74" i="10"/>
  <c r="CD74" i="10"/>
  <c r="CC74" i="10"/>
  <c r="CB74" i="10"/>
  <c r="CA74" i="10"/>
  <c r="BZ74" i="10"/>
  <c r="BY74" i="10"/>
  <c r="BX74" i="10"/>
  <c r="CK73" i="10"/>
  <c r="CJ73" i="10"/>
  <c r="CI73" i="10"/>
  <c r="CH73" i="10"/>
  <c r="CG73" i="10"/>
  <c r="CF73" i="10"/>
  <c r="CE73" i="10"/>
  <c r="CD73" i="10"/>
  <c r="CC73" i="10"/>
  <c r="CB73" i="10"/>
  <c r="CA73" i="10"/>
  <c r="BZ73" i="10"/>
  <c r="BY73" i="10"/>
  <c r="BX73" i="10"/>
  <c r="CK72" i="10"/>
  <c r="CJ72" i="10"/>
  <c r="CI72" i="10"/>
  <c r="CH72" i="10"/>
  <c r="CG72" i="10"/>
  <c r="CF72" i="10"/>
  <c r="CE72" i="10"/>
  <c r="CD72" i="10"/>
  <c r="CC72" i="10"/>
  <c r="CB72" i="10"/>
  <c r="CA72" i="10"/>
  <c r="BZ72" i="10"/>
  <c r="BY72" i="10"/>
  <c r="BX72" i="10"/>
  <c r="CK71" i="10"/>
  <c r="CJ71" i="10"/>
  <c r="CI71" i="10"/>
  <c r="CH71" i="10"/>
  <c r="CG71" i="10"/>
  <c r="CF71" i="10"/>
  <c r="CE71" i="10"/>
  <c r="CD71" i="10"/>
  <c r="CC71" i="10"/>
  <c r="CB71" i="10"/>
  <c r="CA71" i="10"/>
  <c r="BZ71" i="10"/>
  <c r="BY71" i="10"/>
  <c r="BX71" i="10"/>
  <c r="CK70" i="10"/>
  <c r="CJ70" i="10"/>
  <c r="CI70" i="10"/>
  <c r="CH70" i="10"/>
  <c r="CG70" i="10"/>
  <c r="CF70" i="10"/>
  <c r="CE70" i="10"/>
  <c r="CD70" i="10"/>
  <c r="CC70" i="10"/>
  <c r="CB70" i="10"/>
  <c r="CA70" i="10"/>
  <c r="BZ70" i="10"/>
  <c r="BY70" i="10"/>
  <c r="BX70" i="10"/>
  <c r="CK69" i="10"/>
  <c r="CJ69" i="10"/>
  <c r="CI69" i="10"/>
  <c r="CH69" i="10"/>
  <c r="CG69" i="10"/>
  <c r="CF69" i="10"/>
  <c r="CE69" i="10"/>
  <c r="CD69" i="10"/>
  <c r="CC69" i="10"/>
  <c r="CB69" i="10"/>
  <c r="CA69" i="10"/>
  <c r="BZ69" i="10"/>
  <c r="BY69" i="10"/>
  <c r="BX69" i="10"/>
  <c r="CK68" i="10"/>
  <c r="CJ68" i="10"/>
  <c r="CI68" i="10"/>
  <c r="CH68" i="10"/>
  <c r="CG68" i="10"/>
  <c r="CF68" i="10"/>
  <c r="CE68" i="10"/>
  <c r="CD68" i="10"/>
  <c r="CC68" i="10"/>
  <c r="CB68" i="10"/>
  <c r="CA68" i="10"/>
  <c r="BZ68" i="10"/>
  <c r="BY68" i="10"/>
  <c r="BX68" i="10"/>
  <c r="CK67" i="10"/>
  <c r="CJ67" i="10"/>
  <c r="CI67" i="10"/>
  <c r="CH67" i="10"/>
  <c r="CG67" i="10"/>
  <c r="CF67" i="10"/>
  <c r="CE67" i="10"/>
  <c r="CD67" i="10"/>
  <c r="CC67" i="10"/>
  <c r="CB67" i="10"/>
  <c r="CA67" i="10"/>
  <c r="BZ67" i="10"/>
  <c r="BY67" i="10"/>
  <c r="BX67" i="10"/>
  <c r="CK66" i="10"/>
  <c r="CJ66" i="10"/>
  <c r="CI66" i="10"/>
  <c r="CH66" i="10"/>
  <c r="CG66" i="10"/>
  <c r="CF66" i="10"/>
  <c r="CE66" i="10"/>
  <c r="CD66" i="10"/>
  <c r="CC66" i="10"/>
  <c r="CB66" i="10"/>
  <c r="CA66" i="10"/>
  <c r="BZ66" i="10"/>
  <c r="BY66" i="10"/>
  <c r="BX66" i="10"/>
  <c r="CK65" i="10"/>
  <c r="CJ65" i="10"/>
  <c r="CI65" i="10"/>
  <c r="CH65" i="10"/>
  <c r="CG65" i="10"/>
  <c r="CE65" i="10"/>
  <c r="CD65" i="10"/>
  <c r="CC65" i="10"/>
  <c r="CB65" i="10"/>
  <c r="CA65" i="10"/>
  <c r="BZ65" i="10"/>
  <c r="BY65" i="10"/>
  <c r="BX65" i="10"/>
  <c r="CK64" i="10"/>
  <c r="CJ64" i="10"/>
  <c r="CI64" i="10"/>
  <c r="CH64" i="10"/>
  <c r="CG64" i="10"/>
  <c r="CF64" i="10"/>
  <c r="CE64" i="10"/>
  <c r="CD64" i="10"/>
  <c r="CC64" i="10"/>
  <c r="CB64" i="10"/>
  <c r="CA64" i="10"/>
  <c r="BZ64" i="10"/>
  <c r="BY64" i="10"/>
  <c r="BX64" i="10"/>
  <c r="CK62" i="10"/>
  <c r="CJ62" i="10"/>
  <c r="CI62" i="10"/>
  <c r="CH62" i="10"/>
  <c r="CG62" i="10"/>
  <c r="CF62" i="10"/>
  <c r="CE62" i="10"/>
  <c r="CD62" i="10"/>
  <c r="CC62" i="10"/>
  <c r="CB62" i="10"/>
  <c r="CA62" i="10"/>
  <c r="BZ62" i="10"/>
  <c r="BY62" i="10"/>
  <c r="BX62" i="10"/>
  <c r="CK61" i="10"/>
  <c r="CJ61" i="10"/>
  <c r="CI61" i="10"/>
  <c r="CH61" i="10"/>
  <c r="CG61" i="10"/>
  <c r="CF61" i="10"/>
  <c r="CE61" i="10"/>
  <c r="CD61" i="10"/>
  <c r="CC61" i="10"/>
  <c r="CB61" i="10"/>
  <c r="CA61" i="10"/>
  <c r="BZ61" i="10"/>
  <c r="BY61" i="10"/>
  <c r="BX61" i="10"/>
  <c r="CK60" i="10"/>
  <c r="CJ60" i="10"/>
  <c r="CI60" i="10"/>
  <c r="CH60" i="10"/>
  <c r="CG60" i="10"/>
  <c r="CF60" i="10"/>
  <c r="CE60" i="10"/>
  <c r="CD60" i="10"/>
  <c r="CC60" i="10"/>
  <c r="CB60" i="10"/>
  <c r="CA60" i="10"/>
  <c r="BZ60" i="10"/>
  <c r="BY60" i="10"/>
  <c r="BX60" i="10"/>
  <c r="CK59" i="10"/>
  <c r="CJ59" i="10"/>
  <c r="CI59" i="10"/>
  <c r="CH59" i="10"/>
  <c r="CG59" i="10"/>
  <c r="CF59" i="10"/>
  <c r="CE59" i="10"/>
  <c r="CD59" i="10"/>
  <c r="CC59" i="10"/>
  <c r="CB59" i="10"/>
  <c r="CA59" i="10"/>
  <c r="BZ59" i="10"/>
  <c r="BY59" i="10"/>
  <c r="BX59" i="10"/>
  <c r="CK58" i="10"/>
  <c r="CJ58" i="10"/>
  <c r="CI58" i="10"/>
  <c r="CH58" i="10"/>
  <c r="CG58" i="10"/>
  <c r="CF58" i="10"/>
  <c r="CE58" i="10"/>
  <c r="CD58" i="10"/>
  <c r="CC58" i="10"/>
  <c r="CB58" i="10"/>
  <c r="CA58" i="10"/>
  <c r="BZ58" i="10"/>
  <c r="BY58" i="10"/>
  <c r="BX58" i="10"/>
  <c r="CK57" i="10"/>
  <c r="CJ57" i="10"/>
  <c r="CI57" i="10"/>
  <c r="CH57" i="10"/>
  <c r="CG57" i="10"/>
  <c r="CF57" i="10"/>
  <c r="CE57" i="10"/>
  <c r="CD57" i="10"/>
  <c r="CC57" i="10"/>
  <c r="CB57" i="10"/>
  <c r="CA57" i="10"/>
  <c r="BZ57" i="10"/>
  <c r="BY57" i="10"/>
  <c r="BX57" i="10"/>
  <c r="CK56" i="10"/>
  <c r="CJ56" i="10"/>
  <c r="CI56" i="10"/>
  <c r="CH56" i="10"/>
  <c r="CG56" i="10"/>
  <c r="CF56" i="10"/>
  <c r="CE56" i="10"/>
  <c r="CD56" i="10"/>
  <c r="CC56" i="10"/>
  <c r="CB56" i="10"/>
  <c r="CA56" i="10"/>
  <c r="BZ56" i="10"/>
  <c r="BY56" i="10"/>
  <c r="BX56" i="10"/>
  <c r="CK55" i="10"/>
  <c r="CJ55" i="10"/>
  <c r="CI55" i="10"/>
  <c r="CH55" i="10"/>
  <c r="CG55" i="10"/>
  <c r="CF55" i="10"/>
  <c r="CE55" i="10"/>
  <c r="CD55" i="10"/>
  <c r="CC55" i="10"/>
  <c r="CB55" i="10"/>
  <c r="CA55" i="10"/>
  <c r="BZ55" i="10"/>
  <c r="BY55" i="10"/>
  <c r="BX55" i="10"/>
  <c r="CK54" i="10"/>
  <c r="CJ54" i="10"/>
  <c r="CI54" i="10"/>
  <c r="CH54" i="10"/>
  <c r="CG54" i="10"/>
  <c r="CF54" i="10"/>
  <c r="CE54" i="10"/>
  <c r="CD54" i="10"/>
  <c r="CC54" i="10"/>
  <c r="CB54" i="10"/>
  <c r="CA54" i="10"/>
  <c r="BZ54" i="10"/>
  <c r="BY54" i="10"/>
  <c r="BX54" i="10"/>
  <c r="CK53" i="10"/>
  <c r="CJ53" i="10"/>
  <c r="CI53" i="10"/>
  <c r="CH53" i="10"/>
  <c r="CG53" i="10"/>
  <c r="CF53" i="10"/>
  <c r="CE53" i="10"/>
  <c r="CD53" i="10"/>
  <c r="CC53" i="10"/>
  <c r="CB53" i="10"/>
  <c r="CA53" i="10"/>
  <c r="BZ53" i="10"/>
  <c r="BY53" i="10"/>
  <c r="BX53" i="10"/>
  <c r="CK52" i="10"/>
  <c r="CJ52" i="10"/>
  <c r="CI52" i="10"/>
  <c r="CH52" i="10"/>
  <c r="CG52" i="10"/>
  <c r="CF52" i="10"/>
  <c r="CE52" i="10"/>
  <c r="CD52" i="10"/>
  <c r="CC52" i="10"/>
  <c r="CB52" i="10"/>
  <c r="CA52" i="10"/>
  <c r="BZ52" i="10"/>
  <c r="BY52" i="10"/>
  <c r="BX52" i="10"/>
  <c r="CK51" i="10"/>
  <c r="CJ51" i="10"/>
  <c r="CI51" i="10"/>
  <c r="CH51" i="10"/>
  <c r="CG51" i="10"/>
  <c r="CF51" i="10"/>
  <c r="CE51" i="10"/>
  <c r="CD51" i="10"/>
  <c r="CC51" i="10"/>
  <c r="CB51" i="10"/>
  <c r="CA51" i="10"/>
  <c r="BZ51" i="10"/>
  <c r="BY51" i="10"/>
  <c r="BX51" i="10"/>
  <c r="CK50" i="10"/>
  <c r="CJ50" i="10"/>
  <c r="CI50" i="10"/>
  <c r="CH50" i="10"/>
  <c r="CG50" i="10"/>
  <c r="CF50" i="10"/>
  <c r="CE50" i="10"/>
  <c r="CD50" i="10"/>
  <c r="CC50" i="10"/>
  <c r="CB50" i="10"/>
  <c r="CA50" i="10"/>
  <c r="BZ50" i="10"/>
  <c r="BY50" i="10"/>
  <c r="BX50" i="10"/>
  <c r="CK49" i="10"/>
  <c r="CJ49" i="10"/>
  <c r="CI49" i="10"/>
  <c r="CH49" i="10"/>
  <c r="CG49" i="10"/>
  <c r="CF49" i="10"/>
  <c r="CE49" i="10"/>
  <c r="CD49" i="10"/>
  <c r="CC49" i="10"/>
  <c r="CB49" i="10"/>
  <c r="CA49" i="10"/>
  <c r="BZ49" i="10"/>
  <c r="BY49" i="10"/>
  <c r="BX49" i="10"/>
  <c r="CK48" i="10"/>
  <c r="CJ48" i="10"/>
  <c r="CI48" i="10"/>
  <c r="CH48" i="10"/>
  <c r="CG48" i="10"/>
  <c r="CF48" i="10"/>
  <c r="CE48" i="10"/>
  <c r="CD48" i="10"/>
  <c r="CC48" i="10"/>
  <c r="CB48" i="10"/>
  <c r="CA48" i="10"/>
  <c r="BZ48" i="10"/>
  <c r="BY48" i="10"/>
  <c r="BX48" i="10"/>
  <c r="CK47" i="10"/>
  <c r="CJ47" i="10"/>
  <c r="CI47" i="10"/>
  <c r="CH47" i="10"/>
  <c r="CG47" i="10"/>
  <c r="CF47" i="10"/>
  <c r="CE47" i="10"/>
  <c r="CD47" i="10"/>
  <c r="CC47" i="10"/>
  <c r="CB47" i="10"/>
  <c r="CA47" i="10"/>
  <c r="BZ47" i="10"/>
  <c r="BY47" i="10"/>
  <c r="BX47" i="10"/>
  <c r="CK46" i="10"/>
  <c r="CJ46" i="10"/>
  <c r="CI46" i="10"/>
  <c r="CH46" i="10"/>
  <c r="CG46" i="10"/>
  <c r="CF46" i="10"/>
  <c r="CE46" i="10"/>
  <c r="CD46" i="10"/>
  <c r="CC46" i="10"/>
  <c r="CB46" i="10"/>
  <c r="CA46" i="10"/>
  <c r="BZ46" i="10"/>
  <c r="BY46" i="10"/>
  <c r="BX46" i="10"/>
  <c r="CK45" i="10"/>
  <c r="CJ45" i="10"/>
  <c r="CI45" i="10"/>
  <c r="CH45" i="10"/>
  <c r="CG45" i="10"/>
  <c r="CF45" i="10"/>
  <c r="CE45" i="10"/>
  <c r="CD45" i="10"/>
  <c r="CC45" i="10"/>
  <c r="CB45" i="10"/>
  <c r="CA45" i="10"/>
  <c r="BZ45" i="10"/>
  <c r="BY45" i="10"/>
  <c r="BX45" i="10"/>
  <c r="CK44" i="10"/>
  <c r="CJ44" i="10"/>
  <c r="CI44" i="10"/>
  <c r="CH44" i="10"/>
  <c r="CG44" i="10"/>
  <c r="CF44" i="10"/>
  <c r="CE44" i="10"/>
  <c r="CD44" i="10"/>
  <c r="CC44" i="10"/>
  <c r="CB44" i="10"/>
  <c r="CA44" i="10"/>
  <c r="BZ44" i="10"/>
  <c r="BY44" i="10"/>
  <c r="BX44" i="10"/>
  <c r="CK43" i="10"/>
  <c r="CJ43" i="10"/>
  <c r="CI43" i="10"/>
  <c r="CH43" i="10"/>
  <c r="CG43" i="10"/>
  <c r="CF43" i="10"/>
  <c r="CE43" i="10"/>
  <c r="CD43" i="10"/>
  <c r="CC43" i="10"/>
  <c r="CB43" i="10"/>
  <c r="CA43" i="10"/>
  <c r="BZ43" i="10"/>
  <c r="BY43" i="10"/>
  <c r="BX43" i="10"/>
  <c r="CK42" i="10"/>
  <c r="CJ42" i="10"/>
  <c r="CI42" i="10"/>
  <c r="CH42" i="10"/>
  <c r="CG42" i="10"/>
  <c r="CF42" i="10"/>
  <c r="CE42" i="10"/>
  <c r="CD42" i="10"/>
  <c r="CC42" i="10"/>
  <c r="CB42" i="10"/>
  <c r="CA42" i="10"/>
  <c r="BZ42" i="10"/>
  <c r="BY42" i="10"/>
  <c r="BX42" i="10"/>
  <c r="CK41" i="10"/>
  <c r="CJ41" i="10"/>
  <c r="CI41" i="10"/>
  <c r="CH41" i="10"/>
  <c r="CG41" i="10"/>
  <c r="CF41" i="10"/>
  <c r="CE41" i="10"/>
  <c r="CD41" i="10"/>
  <c r="CC41" i="10"/>
  <c r="CB41" i="10"/>
  <c r="CA41" i="10"/>
  <c r="BZ41" i="10"/>
  <c r="BY41" i="10"/>
  <c r="BX41" i="10"/>
  <c r="CK40" i="10"/>
  <c r="CJ40" i="10"/>
  <c r="CI40" i="10"/>
  <c r="CH40" i="10"/>
  <c r="CG40" i="10"/>
  <c r="CF40" i="10"/>
  <c r="CE40" i="10"/>
  <c r="CD40" i="10"/>
  <c r="CC40" i="10"/>
  <c r="CB40" i="10"/>
  <c r="CA40" i="10"/>
  <c r="BZ40" i="10"/>
  <c r="BY40" i="10"/>
  <c r="BX40" i="10"/>
  <c r="CK39" i="10"/>
  <c r="CJ39" i="10"/>
  <c r="CI39" i="10"/>
  <c r="CH39" i="10"/>
  <c r="CG39" i="10"/>
  <c r="CF39" i="10"/>
  <c r="CE39" i="10"/>
  <c r="CD39" i="10"/>
  <c r="CC39" i="10"/>
  <c r="CB39" i="10"/>
  <c r="CA39" i="10"/>
  <c r="BZ39" i="10"/>
  <c r="BY39" i="10"/>
  <c r="BX39" i="10"/>
  <c r="AP65" i="10" l="1"/>
  <c r="CF65" i="10" s="1"/>
  <c r="CK136" i="10" l="1"/>
  <c r="CJ136" i="10"/>
  <c r="CI136" i="10"/>
  <c r="CH136" i="10"/>
  <c r="CG136" i="10"/>
  <c r="CF136" i="10"/>
  <c r="CE136" i="10"/>
  <c r="CD136" i="10"/>
  <c r="CC136" i="10"/>
  <c r="CB136" i="10"/>
  <c r="CA136" i="10"/>
  <c r="BZ136" i="10"/>
  <c r="BY136" i="10"/>
  <c r="BX136" i="10"/>
  <c r="BW136" i="10"/>
  <c r="BV136" i="10"/>
  <c r="BU136" i="10"/>
  <c r="BT136" i="10"/>
  <c r="BS136" i="10"/>
  <c r="BR136" i="10"/>
  <c r="BQ136" i="10"/>
  <c r="BP136" i="10"/>
  <c r="BO136" i="10"/>
  <c r="BN136" i="10"/>
  <c r="BM136" i="10"/>
  <c r="BL136" i="10"/>
  <c r="BK136" i="10"/>
  <c r="BJ136" i="10"/>
  <c r="BI136" i="10"/>
  <c r="BH136" i="10"/>
  <c r="BG136" i="10"/>
  <c r="BF136" i="10"/>
  <c r="BD136" i="10"/>
  <c r="BC136" i="10"/>
  <c r="BB136" i="10"/>
  <c r="BA136" i="10"/>
  <c r="AZ136" i="10"/>
  <c r="AY136" i="10"/>
  <c r="AX136" i="10"/>
  <c r="AW136" i="10"/>
  <c r="AV136" i="10"/>
  <c r="AU136" i="10"/>
  <c r="AT136" i="10"/>
  <c r="AS136" i="10"/>
  <c r="AR136" i="10"/>
  <c r="AQ136" i="10"/>
  <c r="AP136" i="10"/>
  <c r="AO136" i="10"/>
  <c r="AN136" i="10"/>
  <c r="AM136" i="10"/>
  <c r="AL136" i="10"/>
  <c r="AK136" i="10"/>
  <c r="AJ136" i="10"/>
  <c r="AI136" i="10"/>
  <c r="AH136" i="10"/>
  <c r="AG136" i="10"/>
  <c r="AF136" i="10"/>
  <c r="AE136" i="10"/>
  <c r="AD136" i="10"/>
  <c r="AC136" i="10"/>
  <c r="AB136" i="10"/>
  <c r="AA136" i="10"/>
  <c r="Z136" i="10"/>
  <c r="Y136" i="10"/>
  <c r="X136" i="10"/>
  <c r="W136" i="10"/>
  <c r="V136" i="10"/>
  <c r="U136" i="10"/>
  <c r="T136" i="10"/>
  <c r="E136" i="10"/>
  <c r="D136" i="10"/>
  <c r="CK144" i="10" l="1"/>
  <c r="CK25" i="10" s="1"/>
  <c r="CF144" i="10"/>
  <c r="CF25" i="10" s="1"/>
  <c r="BW144" i="10"/>
  <c r="BV144" i="10"/>
  <c r="BU144" i="10"/>
  <c r="BT144" i="10"/>
  <c r="BT25" i="10" s="1"/>
  <c r="BS144" i="10"/>
  <c r="BR144" i="10"/>
  <c r="BQ144" i="10"/>
  <c r="BQ25" i="10" s="1"/>
  <c r="BP144" i="10"/>
  <c r="BP25" i="10" s="1"/>
  <c r="BO144" i="10"/>
  <c r="BN144" i="10"/>
  <c r="BM144" i="10"/>
  <c r="BM25" i="10" s="1"/>
  <c r="BL144" i="10"/>
  <c r="BL25" i="10" s="1"/>
  <c r="BK144" i="10"/>
  <c r="BJ144" i="10"/>
  <c r="BI144" i="10"/>
  <c r="BI25" i="10" s="1"/>
  <c r="BH144" i="10"/>
  <c r="BH25" i="10" s="1"/>
  <c r="BG144" i="10"/>
  <c r="BF144" i="10"/>
  <c r="BD144" i="10"/>
  <c r="BC144" i="10"/>
  <c r="BC25" i="10" s="1"/>
  <c r="BB144" i="10"/>
  <c r="BA144" i="10"/>
  <c r="AZ144" i="10"/>
  <c r="AZ25" i="10" s="1"/>
  <c r="AY144" i="10"/>
  <c r="AY25" i="10" s="1"/>
  <c r="AX144" i="10"/>
  <c r="AW144" i="10"/>
  <c r="AV144" i="10"/>
  <c r="AV25" i="10" s="1"/>
  <c r="AU144" i="10"/>
  <c r="AU25" i="10" s="1"/>
  <c r="AT144" i="10"/>
  <c r="AS144" i="10"/>
  <c r="AR144" i="10"/>
  <c r="AR25" i="10" s="1"/>
  <c r="AQ144" i="10"/>
  <c r="AQ25" i="10" s="1"/>
  <c r="AP144" i="10"/>
  <c r="AO144" i="10"/>
  <c r="AN144" i="10"/>
  <c r="AM144" i="10"/>
  <c r="AM25" i="10" s="1"/>
  <c r="AL144" i="10"/>
  <c r="AK144" i="10"/>
  <c r="AJ144" i="10"/>
  <c r="AJ25" i="10" s="1"/>
  <c r="AI144" i="10"/>
  <c r="AI25" i="10" s="1"/>
  <c r="AH144" i="10"/>
  <c r="AG144" i="10"/>
  <c r="AF144" i="10"/>
  <c r="AF25" i="10" s="1"/>
  <c r="AE144" i="10"/>
  <c r="AE25" i="10" s="1"/>
  <c r="AD144" i="10"/>
  <c r="AC144" i="10"/>
  <c r="AB144" i="10"/>
  <c r="AB25" i="10" s="1"/>
  <c r="AA144" i="10"/>
  <c r="AA25" i="10" s="1"/>
  <c r="Z144" i="10"/>
  <c r="Y144" i="10"/>
  <c r="X144" i="10"/>
  <c r="W144" i="10"/>
  <c r="W25" i="10" s="1"/>
  <c r="V144" i="10"/>
  <c r="U144" i="10"/>
  <c r="T144" i="10"/>
  <c r="T25" i="10" s="1"/>
  <c r="E144" i="10"/>
  <c r="D144" i="10"/>
  <c r="D25" i="10" s="1"/>
  <c r="CK24" i="10"/>
  <c r="CH24" i="10"/>
  <c r="CG24" i="10"/>
  <c r="CD24" i="10"/>
  <c r="CC24" i="10"/>
  <c r="BY24" i="10"/>
  <c r="CK23" i="10"/>
  <c r="CF23" i="10"/>
  <c r="CB23" i="10"/>
  <c r="BW23" i="10"/>
  <c r="BT23" i="10"/>
  <c r="BP23" i="10"/>
  <c r="BO23" i="10"/>
  <c r="BL23" i="10"/>
  <c r="BK23" i="10"/>
  <c r="BH23" i="10"/>
  <c r="BG23" i="10"/>
  <c r="BC23" i="10"/>
  <c r="AY23" i="10"/>
  <c r="AX23" i="10"/>
  <c r="AU23" i="10"/>
  <c r="AT23" i="10"/>
  <c r="AQ23" i="10"/>
  <c r="AP23" i="10"/>
  <c r="AM23" i="10"/>
  <c r="AI23" i="10"/>
  <c r="AH23" i="10"/>
  <c r="AE23" i="10"/>
  <c r="AD23" i="10"/>
  <c r="AA23" i="10"/>
  <c r="Z23" i="10"/>
  <c r="W23" i="10"/>
  <c r="CK22" i="10"/>
  <c r="CJ22" i="10"/>
  <c r="CG22" i="10"/>
  <c r="CF22" i="10"/>
  <c r="CC22" i="10"/>
  <c r="CB22" i="10"/>
  <c r="BY22" i="10"/>
  <c r="BU22" i="10"/>
  <c r="BT22" i="10"/>
  <c r="BQ22" i="10"/>
  <c r="BP22" i="10"/>
  <c r="BM22" i="10"/>
  <c r="BL22" i="10"/>
  <c r="BI22" i="10"/>
  <c r="BD22" i="10"/>
  <c r="BC22" i="10"/>
  <c r="AZ22" i="10"/>
  <c r="AY22" i="10"/>
  <c r="AV22" i="10"/>
  <c r="AU22" i="10"/>
  <c r="AR22" i="10"/>
  <c r="AN22" i="10"/>
  <c r="AM22" i="10"/>
  <c r="AJ22" i="10"/>
  <c r="AI22" i="10"/>
  <c r="AF22" i="10"/>
  <c r="AE22" i="10"/>
  <c r="AB22" i="10"/>
  <c r="X22" i="10"/>
  <c r="W22" i="10"/>
  <c r="T22" i="10"/>
  <c r="D22" i="10"/>
  <c r="CK114" i="10"/>
  <c r="BX114" i="10"/>
  <c r="BW114" i="10"/>
  <c r="BV114" i="10"/>
  <c r="BU114" i="10"/>
  <c r="BT114" i="10"/>
  <c r="BS114" i="10"/>
  <c r="BR114" i="10"/>
  <c r="BQ114" i="10"/>
  <c r="BP114" i="10"/>
  <c r="BO114" i="10"/>
  <c r="BN114" i="10"/>
  <c r="BM114" i="10"/>
  <c r="BL114" i="10"/>
  <c r="BK114" i="10"/>
  <c r="BJ114" i="10"/>
  <c r="BI114" i="10"/>
  <c r="BH114" i="10"/>
  <c r="BG114" i="10"/>
  <c r="BF114" i="10"/>
  <c r="BD114" i="10"/>
  <c r="BC114" i="10"/>
  <c r="BB114" i="10"/>
  <c r="BA114" i="10"/>
  <c r="AZ114" i="10"/>
  <c r="AY114" i="10"/>
  <c r="AX114" i="10"/>
  <c r="AW114" i="10"/>
  <c r="AV114" i="10"/>
  <c r="AU114" i="10"/>
  <c r="AT114" i="10"/>
  <c r="AS114" i="10"/>
  <c r="AR114" i="10"/>
  <c r="AQ114" i="10"/>
  <c r="AP114" i="10"/>
  <c r="AO114" i="10"/>
  <c r="AN114" i="10"/>
  <c r="AM114" i="10"/>
  <c r="AL114" i="10"/>
  <c r="AK114" i="10"/>
  <c r="AJ114" i="10"/>
  <c r="AI114" i="10"/>
  <c r="AH114" i="10"/>
  <c r="AG114" i="10"/>
  <c r="AF114" i="10"/>
  <c r="AE114" i="10"/>
  <c r="AD114" i="10"/>
  <c r="AC114" i="10"/>
  <c r="AB114" i="10"/>
  <c r="AA114" i="10"/>
  <c r="Z114" i="10"/>
  <c r="Y114" i="10"/>
  <c r="X114" i="10"/>
  <c r="W114" i="10"/>
  <c r="V114" i="10"/>
  <c r="U114" i="10"/>
  <c r="T114" i="10"/>
  <c r="E114" i="10"/>
  <c r="D114" i="10"/>
  <c r="CK83" i="10"/>
  <c r="CI83" i="10"/>
  <c r="CE83" i="10"/>
  <c r="CB83" i="10"/>
  <c r="CA83" i="10"/>
  <c r="BW83" i="10"/>
  <c r="BV83" i="10"/>
  <c r="BU83" i="10"/>
  <c r="BT83" i="10"/>
  <c r="BS83" i="10"/>
  <c r="BR83" i="10"/>
  <c r="BQ83" i="10"/>
  <c r="BP83" i="10"/>
  <c r="BO83" i="10"/>
  <c r="BN83" i="10"/>
  <c r="BM83" i="10"/>
  <c r="BL83" i="10"/>
  <c r="BK83" i="10"/>
  <c r="BJ83" i="10"/>
  <c r="BI83" i="10"/>
  <c r="BH83" i="10"/>
  <c r="BG83" i="10"/>
  <c r="BF83" i="10"/>
  <c r="BD83" i="10"/>
  <c r="BC83" i="10"/>
  <c r="BB83" i="10"/>
  <c r="BA83" i="10"/>
  <c r="AZ83" i="10"/>
  <c r="AY83" i="10"/>
  <c r="AX83" i="10"/>
  <c r="AW83" i="10"/>
  <c r="AV83" i="10"/>
  <c r="AU83" i="10"/>
  <c r="AT83" i="10"/>
  <c r="AS83" i="10"/>
  <c r="AR83" i="10"/>
  <c r="AQ83" i="10"/>
  <c r="AP83" i="10"/>
  <c r="AO83" i="10"/>
  <c r="AN83" i="10"/>
  <c r="AM83" i="10"/>
  <c r="AL83" i="10"/>
  <c r="AK83" i="10"/>
  <c r="AJ83" i="10"/>
  <c r="AI83" i="10"/>
  <c r="AH83" i="10"/>
  <c r="AG83" i="10"/>
  <c r="AF83" i="10"/>
  <c r="AE83" i="10"/>
  <c r="AD83" i="10"/>
  <c r="AC83" i="10"/>
  <c r="AB83" i="10"/>
  <c r="AA83" i="10"/>
  <c r="Z83" i="10"/>
  <c r="Y83" i="10"/>
  <c r="X83" i="10"/>
  <c r="W83" i="10"/>
  <c r="V83" i="10"/>
  <c r="U83" i="10"/>
  <c r="T83" i="10"/>
  <c r="E83" i="10"/>
  <c r="D83" i="10"/>
  <c r="BW78" i="10"/>
  <c r="BW77" i="10" s="1"/>
  <c r="BV78" i="10"/>
  <c r="BU78" i="10"/>
  <c r="BT78" i="10"/>
  <c r="BS78" i="10"/>
  <c r="BS77" i="10" s="1"/>
  <c r="BR78" i="10"/>
  <c r="BQ78" i="10"/>
  <c r="BP78" i="10"/>
  <c r="BO78" i="10"/>
  <c r="BO77" i="10" s="1"/>
  <c r="BN78" i="10"/>
  <c r="BM78" i="10"/>
  <c r="BL78" i="10"/>
  <c r="BK78" i="10"/>
  <c r="BK77" i="10" s="1"/>
  <c r="BJ78" i="10"/>
  <c r="BI78" i="10"/>
  <c r="BH78" i="10"/>
  <c r="BG78" i="10"/>
  <c r="BG77" i="10" s="1"/>
  <c r="BF78" i="10"/>
  <c r="BD78" i="10"/>
  <c r="BC78" i="10"/>
  <c r="BB78" i="10"/>
  <c r="BA78" i="10"/>
  <c r="AZ78" i="10"/>
  <c r="AY78" i="10"/>
  <c r="AX78" i="10"/>
  <c r="AX77" i="10" s="1"/>
  <c r="AW78" i="10"/>
  <c r="AV78" i="10"/>
  <c r="AU78" i="10"/>
  <c r="AT78" i="10"/>
  <c r="AT77" i="10" s="1"/>
  <c r="AS78" i="10"/>
  <c r="AR78" i="10"/>
  <c r="AQ78" i="10"/>
  <c r="AP78" i="10"/>
  <c r="AO78" i="10"/>
  <c r="AN78" i="10"/>
  <c r="AM78" i="10"/>
  <c r="AM77" i="10" s="1"/>
  <c r="AL78" i="10"/>
  <c r="AL77" i="10" s="1"/>
  <c r="AK78" i="10"/>
  <c r="AJ78" i="10"/>
  <c r="AI78" i="10"/>
  <c r="AH78" i="10"/>
  <c r="AH77" i="10" s="1"/>
  <c r="AG78" i="10"/>
  <c r="AF78" i="10"/>
  <c r="AE78" i="10"/>
  <c r="AD78" i="10"/>
  <c r="AD77" i="10" s="1"/>
  <c r="AC78" i="10"/>
  <c r="AB78" i="10"/>
  <c r="AA78" i="10"/>
  <c r="Z78" i="10"/>
  <c r="Z77" i="10" s="1"/>
  <c r="Y78" i="10"/>
  <c r="X78" i="10"/>
  <c r="W78" i="10"/>
  <c r="V78" i="10"/>
  <c r="U78" i="10"/>
  <c r="T78" i="10"/>
  <c r="E78" i="10"/>
  <c r="D78" i="10"/>
  <c r="W77" i="10"/>
  <c r="CF63" i="10"/>
  <c r="BW63" i="10"/>
  <c r="BV63" i="10"/>
  <c r="BU63" i="10"/>
  <c r="BT63" i="10"/>
  <c r="BS63" i="10"/>
  <c r="BR63" i="10"/>
  <c r="BQ63" i="10"/>
  <c r="BP63" i="10"/>
  <c r="BO63" i="10"/>
  <c r="BN63" i="10"/>
  <c r="BM63" i="10"/>
  <c r="BL63" i="10"/>
  <c r="BK63" i="10"/>
  <c r="BJ63" i="10"/>
  <c r="BI63" i="10"/>
  <c r="BH63" i="10"/>
  <c r="BG63" i="10"/>
  <c r="BF63" i="10"/>
  <c r="BD63" i="10"/>
  <c r="BC63" i="10"/>
  <c r="BB63" i="10"/>
  <c r="BA63" i="10"/>
  <c r="AZ63" i="10"/>
  <c r="AY63" i="10"/>
  <c r="AX63" i="10"/>
  <c r="AW63" i="10"/>
  <c r="AV63" i="10"/>
  <c r="AU63" i="10"/>
  <c r="AT63" i="10"/>
  <c r="AS63" i="10"/>
  <c r="AR63" i="10"/>
  <c r="AQ63" i="10"/>
  <c r="AP63" i="10"/>
  <c r="AO63" i="10"/>
  <c r="AN63" i="10"/>
  <c r="AM63" i="10"/>
  <c r="AL63" i="10"/>
  <c r="AK63" i="10"/>
  <c r="AJ63" i="10"/>
  <c r="AI63" i="10"/>
  <c r="AH63" i="10"/>
  <c r="AG63" i="10"/>
  <c r="AF63" i="10"/>
  <c r="AE63" i="10"/>
  <c r="AD63" i="10"/>
  <c r="AC63" i="10"/>
  <c r="AB63" i="10"/>
  <c r="AA63" i="10"/>
  <c r="Z63" i="10"/>
  <c r="Y63" i="10"/>
  <c r="X63" i="10"/>
  <c r="W63" i="10"/>
  <c r="V63" i="10"/>
  <c r="U63" i="10"/>
  <c r="T63" i="10"/>
  <c r="E63" i="10"/>
  <c r="D63" i="10"/>
  <c r="CK38" i="10"/>
  <c r="CJ38" i="10"/>
  <c r="CI38" i="10"/>
  <c r="CH38" i="10"/>
  <c r="CG38" i="10"/>
  <c r="CF38" i="10"/>
  <c r="CD38" i="10"/>
  <c r="CC38" i="10"/>
  <c r="CB38" i="10"/>
  <c r="CA38" i="10"/>
  <c r="BZ38" i="10"/>
  <c r="BY38" i="10"/>
  <c r="BX38" i="10"/>
  <c r="CE38" i="10"/>
  <c r="BW37" i="10"/>
  <c r="BV37" i="10"/>
  <c r="BU37" i="10"/>
  <c r="BT37" i="10"/>
  <c r="BS37" i="10"/>
  <c r="BR37" i="10"/>
  <c r="BQ37" i="10"/>
  <c r="BP37" i="10"/>
  <c r="BO37" i="10"/>
  <c r="BN37" i="10"/>
  <c r="BM37" i="10"/>
  <c r="BM36" i="10" s="1"/>
  <c r="BL37" i="10"/>
  <c r="BK37" i="10"/>
  <c r="BJ37" i="10"/>
  <c r="BI37" i="10"/>
  <c r="BH37" i="10"/>
  <c r="BG37" i="10"/>
  <c r="BF37" i="10"/>
  <c r="BD37" i="10"/>
  <c r="BB37" i="10"/>
  <c r="BA37" i="10"/>
  <c r="AZ37" i="10"/>
  <c r="AY37" i="10"/>
  <c r="AY36" i="10" s="1"/>
  <c r="AX37" i="10"/>
  <c r="AW37" i="10"/>
  <c r="AV37" i="10"/>
  <c r="AU37" i="10"/>
  <c r="AU36" i="10" s="1"/>
  <c r="AT37" i="10"/>
  <c r="AS37" i="10"/>
  <c r="AR37" i="10"/>
  <c r="AR36" i="10" s="1"/>
  <c r="AQ37" i="10"/>
  <c r="AQ36" i="10" s="1"/>
  <c r="AO37" i="10"/>
  <c r="AN37" i="10"/>
  <c r="AM37" i="10"/>
  <c r="AM36" i="10" s="1"/>
  <c r="AL37" i="10"/>
  <c r="AK37" i="10"/>
  <c r="AJ37" i="10"/>
  <c r="AI37" i="10"/>
  <c r="AI36" i="10" s="1"/>
  <c r="AG37" i="10"/>
  <c r="AG36" i="10" s="1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E37" i="10"/>
  <c r="D37" i="10"/>
  <c r="BW25" i="10"/>
  <c r="BV25" i="10"/>
  <c r="BU25" i="10"/>
  <c r="BS25" i="10"/>
  <c r="BR25" i="10"/>
  <c r="BO25" i="10"/>
  <c r="BN25" i="10"/>
  <c r="BK25" i="10"/>
  <c r="BJ25" i="10"/>
  <c r="BG25" i="10"/>
  <c r="BF25" i="10"/>
  <c r="BD25" i="10"/>
  <c r="BB25" i="10"/>
  <c r="BA25" i="10"/>
  <c r="AX25" i="10"/>
  <c r="AW25" i="10"/>
  <c r="AT25" i="10"/>
  <c r="AS25" i="10"/>
  <c r="AP25" i="10"/>
  <c r="AO25" i="10"/>
  <c r="AN25" i="10"/>
  <c r="AL25" i="10"/>
  <c r="AK25" i="10"/>
  <c r="AH25" i="10"/>
  <c r="AG25" i="10"/>
  <c r="AD25" i="10"/>
  <c r="AC25" i="10"/>
  <c r="Z25" i="10"/>
  <c r="Y25" i="10"/>
  <c r="X25" i="10"/>
  <c r="V25" i="10"/>
  <c r="U25" i="10"/>
  <c r="E25" i="10"/>
  <c r="CJ24" i="10"/>
  <c r="CI24" i="10"/>
  <c r="CF24" i="10"/>
  <c r="CE24" i="10"/>
  <c r="CB24" i="10"/>
  <c r="CA24" i="10"/>
  <c r="BZ24" i="10"/>
  <c r="BX24" i="10"/>
  <c r="BW24" i="10"/>
  <c r="BV24" i="10"/>
  <c r="BU24" i="10"/>
  <c r="BT24" i="10"/>
  <c r="BS24" i="10"/>
  <c r="BR24" i="10"/>
  <c r="BQ24" i="10"/>
  <c r="BP24" i="10"/>
  <c r="BO24" i="10"/>
  <c r="BN24" i="10"/>
  <c r="BM24" i="10"/>
  <c r="BL24" i="10"/>
  <c r="BK24" i="10"/>
  <c r="BJ24" i="10"/>
  <c r="BI24" i="10"/>
  <c r="BH24" i="10"/>
  <c r="BG24" i="10"/>
  <c r="BF24" i="10"/>
  <c r="BD24" i="10"/>
  <c r="BC24" i="10"/>
  <c r="BB24" i="10"/>
  <c r="BA24" i="10"/>
  <c r="AZ24" i="10"/>
  <c r="AY24" i="10"/>
  <c r="AX24" i="10"/>
  <c r="AW24" i="10"/>
  <c r="AV24" i="10"/>
  <c r="AU24" i="10"/>
  <c r="AT24" i="10"/>
  <c r="AS24" i="10"/>
  <c r="AR24" i="10"/>
  <c r="AQ24" i="10"/>
  <c r="AP24" i="10"/>
  <c r="AO24" i="10"/>
  <c r="AN24" i="10"/>
  <c r="AM24" i="10"/>
  <c r="AL24" i="10"/>
  <c r="AK24" i="10"/>
  <c r="AJ24" i="10"/>
  <c r="AI24" i="10"/>
  <c r="AH24" i="10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E24" i="10"/>
  <c r="D24" i="10"/>
  <c r="BV23" i="10"/>
  <c r="BU23" i="10"/>
  <c r="BS23" i="10"/>
  <c r="BR23" i="10"/>
  <c r="BQ23" i="10"/>
  <c r="BN23" i="10"/>
  <c r="BM23" i="10"/>
  <c r="BJ23" i="10"/>
  <c r="BI23" i="10"/>
  <c r="BF23" i="10"/>
  <c r="BD23" i="10"/>
  <c r="BB23" i="10"/>
  <c r="BA23" i="10"/>
  <c r="AZ23" i="10"/>
  <c r="AW23" i="10"/>
  <c r="AV23" i="10"/>
  <c r="AS23" i="10"/>
  <c r="AR23" i="10"/>
  <c r="AO23" i="10"/>
  <c r="AN23" i="10"/>
  <c r="AL23" i="10"/>
  <c r="AK23" i="10"/>
  <c r="AJ23" i="10"/>
  <c r="AG23" i="10"/>
  <c r="AF23" i="10"/>
  <c r="AC23" i="10"/>
  <c r="AB23" i="10"/>
  <c r="Y23" i="10"/>
  <c r="X23" i="10"/>
  <c r="V23" i="10"/>
  <c r="U23" i="10"/>
  <c r="T23" i="10"/>
  <c r="E23" i="10"/>
  <c r="D23" i="10"/>
  <c r="CI22" i="10"/>
  <c r="CH22" i="10"/>
  <c r="CE22" i="10"/>
  <c r="CD22" i="10"/>
  <c r="CA22" i="10"/>
  <c r="BZ22" i="10"/>
  <c r="BX22" i="10"/>
  <c r="BW22" i="10"/>
  <c r="BV22" i="10"/>
  <c r="BS22" i="10"/>
  <c r="BR22" i="10"/>
  <c r="BO22" i="10"/>
  <c r="BN22" i="10"/>
  <c r="BK22" i="10"/>
  <c r="BJ22" i="10"/>
  <c r="BH22" i="10"/>
  <c r="BG22" i="10"/>
  <c r="BF22" i="10"/>
  <c r="BB22" i="10"/>
  <c r="BA22" i="10"/>
  <c r="AX22" i="10"/>
  <c r="AW22" i="10"/>
  <c r="AT22" i="10"/>
  <c r="AS22" i="10"/>
  <c r="AQ22" i="10"/>
  <c r="AP22" i="10"/>
  <c r="AO22" i="10"/>
  <c r="AL22" i="10"/>
  <c r="AK22" i="10"/>
  <c r="AH22" i="10"/>
  <c r="AG22" i="10"/>
  <c r="AD22" i="10"/>
  <c r="AC22" i="10"/>
  <c r="AA22" i="10"/>
  <c r="Z22" i="10"/>
  <c r="Y22" i="10"/>
  <c r="V22" i="10"/>
  <c r="U22" i="10"/>
  <c r="E22" i="10"/>
  <c r="W36" i="10" l="1"/>
  <c r="AA36" i="10"/>
  <c r="AE36" i="10"/>
  <c r="AE20" i="10" s="1"/>
  <c r="T77" i="10"/>
  <c r="T21" i="10" s="1"/>
  <c r="X77" i="10"/>
  <c r="AB77" i="10"/>
  <c r="AF77" i="10"/>
  <c r="AJ77" i="10"/>
  <c r="AN77" i="10"/>
  <c r="AR77" i="10"/>
  <c r="AR21" i="10" s="1"/>
  <c r="AV77" i="10"/>
  <c r="AZ77" i="10"/>
  <c r="BD77" i="10"/>
  <c r="BM77" i="10"/>
  <c r="BQ77" i="10"/>
  <c r="BU77" i="10"/>
  <c r="BH36" i="10"/>
  <c r="BL36" i="10"/>
  <c r="BP36" i="10"/>
  <c r="BT36" i="10"/>
  <c r="D77" i="10"/>
  <c r="D21" i="10" s="1"/>
  <c r="BI77" i="10"/>
  <c r="BB77" i="10"/>
  <c r="BB21" i="10" s="1"/>
  <c r="AP77" i="10"/>
  <c r="V77" i="10"/>
  <c r="V21" i="10" s="1"/>
  <c r="BX144" i="10"/>
  <c r="BX25" i="10" s="1"/>
  <c r="BD36" i="10"/>
  <c r="BI36" i="10"/>
  <c r="BU36" i="10"/>
  <c r="BP77" i="10"/>
  <c r="CA144" i="10"/>
  <c r="CA25" i="10" s="1"/>
  <c r="CE144" i="10"/>
  <c r="CE25" i="10" s="1"/>
  <c r="CI144" i="10"/>
  <c r="CI25" i="10" s="1"/>
  <c r="BY144" i="10"/>
  <c r="BY25" i="10" s="1"/>
  <c r="CC144" i="10"/>
  <c r="CC25" i="10" s="1"/>
  <c r="CG144" i="10"/>
  <c r="CG25" i="10" s="1"/>
  <c r="BM21" i="10"/>
  <c r="V36" i="10"/>
  <c r="Z36" i="10"/>
  <c r="Z20" i="10" s="1"/>
  <c r="AD36" i="10"/>
  <c r="AD20" i="10" s="1"/>
  <c r="AH37" i="10"/>
  <c r="AH36" i="10" s="1"/>
  <c r="AL36" i="10"/>
  <c r="AP37" i="10"/>
  <c r="AP36" i="10" s="1"/>
  <c r="AP20" i="10" s="1"/>
  <c r="AT36" i="10"/>
  <c r="AT20" i="10" s="1"/>
  <c r="AX36" i="10"/>
  <c r="AX20" i="10" s="1"/>
  <c r="BB36" i="10"/>
  <c r="AH21" i="10"/>
  <c r="AL21" i="10"/>
  <c r="AX21" i="10"/>
  <c r="BO21" i="10"/>
  <c r="BS21" i="10"/>
  <c r="E77" i="10"/>
  <c r="E21" i="10" s="1"/>
  <c r="U77" i="10"/>
  <c r="Y77" i="10"/>
  <c r="Y21" i="10" s="1"/>
  <c r="AC77" i="10"/>
  <c r="AG77" i="10"/>
  <c r="AK77" i="10"/>
  <c r="AO77" i="10"/>
  <c r="AO21" i="10" s="1"/>
  <c r="AS77" i="10"/>
  <c r="AS21" i="10" s="1"/>
  <c r="AW77" i="10"/>
  <c r="BA77" i="10"/>
  <c r="BF77" i="10"/>
  <c r="BJ77" i="10"/>
  <c r="BJ21" i="10" s="1"/>
  <c r="BN77" i="10"/>
  <c r="BR77" i="10"/>
  <c r="BR21" i="10" s="1"/>
  <c r="BV77" i="10"/>
  <c r="BV21" i="10" s="1"/>
  <c r="BQ36" i="10"/>
  <c r="BQ20" i="10" s="1"/>
  <c r="D36" i="10"/>
  <c r="T36" i="10"/>
  <c r="X36" i="10"/>
  <c r="X20" i="10" s="1"/>
  <c r="AB36" i="10"/>
  <c r="AF36" i="10"/>
  <c r="AJ36" i="10"/>
  <c r="AN36" i="10"/>
  <c r="AN20" i="10" s="1"/>
  <c r="AV36" i="10"/>
  <c r="AV20" i="10" s="1"/>
  <c r="AZ36" i="10"/>
  <c r="AZ20" i="10" s="1"/>
  <c r="BU21" i="10"/>
  <c r="AB21" i="10"/>
  <c r="CE78" i="10"/>
  <c r="X21" i="10"/>
  <c r="AF21" i="10"/>
  <c r="AN21" i="10"/>
  <c r="AV21" i="10"/>
  <c r="BD21" i="10"/>
  <c r="BI21" i="10"/>
  <c r="CA114" i="10"/>
  <c r="CE114" i="10"/>
  <c r="CI114" i="10"/>
  <c r="AZ21" i="10"/>
  <c r="BZ37" i="10"/>
  <c r="CD37" i="10"/>
  <c r="CI78" i="10"/>
  <c r="CI77" i="10" s="1"/>
  <c r="CI21" i="10" s="1"/>
  <c r="CC83" i="10"/>
  <c r="BG36" i="10"/>
  <c r="BG20" i="10" s="1"/>
  <c r="BK36" i="10"/>
  <c r="BO36" i="10"/>
  <c r="BW36" i="10"/>
  <c r="AA77" i="10"/>
  <c r="AA21" i="10" s="1"/>
  <c r="AE77" i="10"/>
  <c r="AE21" i="10" s="1"/>
  <c r="AI77" i="10"/>
  <c r="AI21" i="10" s="1"/>
  <c r="AQ77" i="10"/>
  <c r="AQ21" i="10" s="1"/>
  <c r="AU77" i="10"/>
  <c r="AU21" i="10" s="1"/>
  <c r="AY77" i="10"/>
  <c r="AY21" i="10" s="1"/>
  <c r="BC77" i="10"/>
  <c r="BC21" i="10" s="1"/>
  <c r="BH77" i="10"/>
  <c r="BH21" i="10" s="1"/>
  <c r="BL77" i="10"/>
  <c r="BT77" i="10"/>
  <c r="CG83" i="10"/>
  <c r="BI20" i="10"/>
  <c r="BY37" i="10"/>
  <c r="CC37" i="10"/>
  <c r="CG63" i="10"/>
  <c r="AJ21" i="10"/>
  <c r="BQ21" i="10"/>
  <c r="CA78" i="10"/>
  <c r="CA77" i="10" s="1"/>
  <c r="CA21" i="10" s="1"/>
  <c r="W21" i="10"/>
  <c r="AM21" i="10"/>
  <c r="BP21" i="10"/>
  <c r="BX23" i="10"/>
  <c r="CJ23" i="10"/>
  <c r="CB144" i="10"/>
  <c r="CB25" i="10" s="1"/>
  <c r="CJ144" i="10"/>
  <c r="CJ25" i="10" s="1"/>
  <c r="BZ144" i="10"/>
  <c r="BZ25" i="10" s="1"/>
  <c r="CD144" i="10"/>
  <c r="CD25" i="10" s="1"/>
  <c r="CH144" i="10"/>
  <c r="CH25" i="10" s="1"/>
  <c r="BM20" i="10"/>
  <c r="AQ20" i="10"/>
  <c r="AU20" i="10"/>
  <c r="BS36" i="10"/>
  <c r="CH37" i="10"/>
  <c r="CJ37" i="10"/>
  <c r="CG37" i="10"/>
  <c r="Y36" i="10"/>
  <c r="Y20" i="10" s="1"/>
  <c r="AC36" i="10"/>
  <c r="AO36" i="10"/>
  <c r="AS36" i="10"/>
  <c r="AS20" i="10" s="1"/>
  <c r="AW36" i="10"/>
  <c r="BJ36" i="10"/>
  <c r="AC21" i="10"/>
  <c r="AG21" i="10"/>
  <c r="AW21" i="10"/>
  <c r="BN21" i="10"/>
  <c r="BY114" i="10"/>
  <c r="CC114" i="10"/>
  <c r="CG114" i="10"/>
  <c r="CA23" i="10"/>
  <c r="BF21" i="10"/>
  <c r="BZ23" i="10"/>
  <c r="CD23" i="10"/>
  <c r="CH23" i="10"/>
  <c r="W20" i="10"/>
  <c r="E36" i="10"/>
  <c r="E20" i="10" s="1"/>
  <c r="U36" i="10"/>
  <c r="AK36" i="10"/>
  <c r="BA36" i="10"/>
  <c r="BY63" i="10"/>
  <c r="BY83" i="10"/>
  <c r="CF114" i="10"/>
  <c r="AR20" i="10"/>
  <c r="BD20" i="10"/>
  <c r="AM20" i="10"/>
  <c r="BF36" i="10"/>
  <c r="BN36" i="10"/>
  <c r="BR36" i="10"/>
  <c r="BR20" i="10" s="1"/>
  <c r="BV36" i="10"/>
  <c r="BX63" i="10"/>
  <c r="AD21" i="10"/>
  <c r="AT21" i="10"/>
  <c r="BK21" i="10"/>
  <c r="BX83" i="10"/>
  <c r="CF83" i="10"/>
  <c r="CJ83" i="10"/>
  <c r="CE23" i="10"/>
  <c r="CI23" i="10"/>
  <c r="BY23" i="10"/>
  <c r="CC23" i="10"/>
  <c r="CG23" i="10"/>
  <c r="BH20" i="10"/>
  <c r="BL20" i="10"/>
  <c r="BT20" i="10"/>
  <c r="CB63" i="10"/>
  <c r="CJ63" i="10"/>
  <c r="Z21" i="10"/>
  <c r="AP21" i="10"/>
  <c r="BG21" i="10"/>
  <c r="BW21" i="10"/>
  <c r="BX78" i="10"/>
  <c r="CB78" i="10"/>
  <c r="CB77" i="10" s="1"/>
  <c r="CF78" i="10"/>
  <c r="CJ78" i="10"/>
  <c r="CB114" i="10"/>
  <c r="CJ114" i="10"/>
  <c r="AG20" i="10"/>
  <c r="U21" i="10"/>
  <c r="AK21" i="10"/>
  <c r="BA21" i="10"/>
  <c r="CE77" i="10"/>
  <c r="AI20" i="10"/>
  <c r="AY20" i="10"/>
  <c r="CK37" i="10"/>
  <c r="CC63" i="10"/>
  <c r="CK63" i="10"/>
  <c r="CI37" i="10"/>
  <c r="BX37" i="10"/>
  <c r="CB37" i="10"/>
  <c r="BZ63" i="10"/>
  <c r="CD63" i="10"/>
  <c r="CH63" i="10"/>
  <c r="BY78" i="10"/>
  <c r="CC78" i="10"/>
  <c r="CC77" i="10" s="1"/>
  <c r="CG78" i="10"/>
  <c r="CK78" i="10"/>
  <c r="CK77" i="10" s="1"/>
  <c r="CK21" i="10" s="1"/>
  <c r="CA37" i="10"/>
  <c r="CA63" i="10"/>
  <c r="CE63" i="10"/>
  <c r="CI63" i="10"/>
  <c r="BZ78" i="10"/>
  <c r="CD78" i="10"/>
  <c r="CH78" i="10"/>
  <c r="BZ83" i="10"/>
  <c r="CD83" i="10"/>
  <c r="CH83" i="10"/>
  <c r="BZ114" i="10"/>
  <c r="CD114" i="10"/>
  <c r="CH114" i="10"/>
  <c r="CE37" i="10"/>
  <c r="CF37" i="10"/>
  <c r="CF36" i="10" s="1"/>
  <c r="BC37" i="10"/>
  <c r="BC36" i="10" s="1"/>
  <c r="CJ36" i="10" l="1"/>
  <c r="BZ36" i="10"/>
  <c r="BZ20" i="10" s="1"/>
  <c r="D20" i="10"/>
  <c r="AB20" i="10"/>
  <c r="BB20" i="10"/>
  <c r="AL20" i="10"/>
  <c r="V20" i="10"/>
  <c r="BY77" i="10"/>
  <c r="BY21" i="10" s="1"/>
  <c r="CC21" i="10"/>
  <c r="CC36" i="10"/>
  <c r="BX36" i="10"/>
  <c r="BX20" i="10" s="1"/>
  <c r="BU20" i="10"/>
  <c r="AH20" i="10"/>
  <c r="BK20" i="10"/>
  <c r="CG77" i="10"/>
  <c r="CG21" i="10" s="1"/>
  <c r="CD36" i="10"/>
  <c r="CE21" i="10"/>
  <c r="CJ77" i="10"/>
  <c r="CJ21" i="10" s="1"/>
  <c r="AF20" i="10"/>
  <c r="CF20" i="10"/>
  <c r="CH36" i="10"/>
  <c r="CH20" i="10" s="1"/>
  <c r="AW20" i="10"/>
  <c r="AC20" i="10"/>
  <c r="BT21" i="10"/>
  <c r="BY36" i="10"/>
  <c r="CF77" i="10"/>
  <c r="CF21" i="10" s="1"/>
  <c r="BO20" i="10"/>
  <c r="CB36" i="10"/>
  <c r="BA20" i="10"/>
  <c r="BL21" i="10"/>
  <c r="BW20" i="10"/>
  <c r="U20" i="10"/>
  <c r="AO20" i="10"/>
  <c r="AA20" i="10"/>
  <c r="AJ20" i="10"/>
  <c r="T20" i="10"/>
  <c r="CB21" i="10"/>
  <c r="CG36" i="10"/>
  <c r="BF20" i="10"/>
  <c r="BX77" i="10"/>
  <c r="BX21" i="10" s="1"/>
  <c r="BN20" i="10"/>
  <c r="AK20" i="10"/>
  <c r="BV20" i="10"/>
  <c r="BP20" i="10"/>
  <c r="BS20" i="10"/>
  <c r="BJ20" i="10"/>
  <c r="CK36" i="10"/>
  <c r="CD77" i="10"/>
  <c r="CD21" i="10" s="1"/>
  <c r="CI36" i="10"/>
  <c r="CH77" i="10"/>
  <c r="CH21" i="10" s="1"/>
  <c r="CE36" i="10"/>
  <c r="CE20" i="10" s="1"/>
  <c r="BZ77" i="10"/>
  <c r="BZ21" i="10" s="1"/>
  <c r="CA36" i="10"/>
  <c r="BC20" i="10"/>
  <c r="CI20" i="10" l="1"/>
  <c r="CB20" i="10"/>
  <c r="CG20" i="10"/>
  <c r="CD20" i="10"/>
  <c r="CA20" i="10"/>
  <c r="CC20" i="10"/>
  <c r="CJ20" i="10"/>
  <c r="BY20" i="10"/>
  <c r="CK20" i="10"/>
</calcChain>
</file>

<file path=xl/sharedStrings.xml><?xml version="1.0" encoding="utf-8"?>
<sst xmlns="http://schemas.openxmlformats.org/spreadsheetml/2006/main" count="4451" uniqueCount="403">
  <si>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</si>
  <si>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</si>
  <si>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</si>
  <si>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</si>
  <si>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</si>
  <si>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Утвержденный план</t>
  </si>
  <si>
    <t>Факт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</si>
  <si>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</si>
  <si>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</si>
  <si>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</si>
  <si>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</si>
  <si>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</si>
  <si>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</si>
  <si>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</si>
  <si>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</si>
  <si>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</si>
  <si>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</si>
  <si>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</si>
  <si>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</si>
  <si>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</si>
  <si>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</si>
  <si>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</si>
  <si>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</si>
  <si>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</si>
  <si>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</si>
  <si>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</si>
  <si>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</si>
  <si>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</si>
  <si>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</si>
  <si>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</si>
  <si>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</si>
  <si>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</si>
  <si>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</si>
  <si>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</si>
  <si>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</si>
  <si>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</si>
  <si>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</si>
  <si>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</si>
  <si>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</si>
  <si>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</si>
  <si>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</si>
  <si>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</si>
  <si>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</si>
  <si>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</si>
  <si>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</si>
  <si>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</si>
  <si>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</si>
  <si>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</si>
  <si>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</si>
  <si>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</si>
  <si>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</si>
  <si>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</si>
  <si>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</si>
  <si>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</si>
  <si>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</si>
  <si>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</si>
  <si>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</si>
  <si>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</si>
  <si>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</si>
  <si>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</si>
  <si>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</si>
  <si>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</si>
  <si>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</si>
  <si>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</si>
  <si>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</si>
  <si>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</si>
  <si>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</si>
  <si>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</si>
  <si>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</si>
  <si>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</si>
  <si>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</si>
  <si>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</si>
  <si>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</si>
  <si>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</si>
  <si>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</si>
  <si>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</si>
  <si>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</si>
  <si>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</si>
  <si>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</si>
  <si>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</si>
  <si>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</si>
  <si>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</si>
  <si>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</si>
  <si>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</si>
  <si>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</si>
  <si>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</si>
  <si>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</si>
  <si>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</si>
  <si>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</si>
  <si>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</si>
  <si>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</si>
  <si>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</si>
  <si>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</si>
  <si>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</si>
  <si>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</si>
  <si>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</si>
  <si>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</si>
  <si>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</si>
  <si>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</si>
  <si>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</si>
  <si>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</si>
  <si>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</si>
  <si>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</si>
  <si>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</si>
  <si>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</si>
  <si>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</si>
  <si>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</si>
  <si>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</si>
  <si>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</si>
  <si>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</si>
  <si>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</si>
  <si>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</si>
  <si>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</si>
  <si>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</si>
  <si>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</si>
  <si>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</si>
  <si>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</si>
  <si>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</si>
  <si>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</si>
  <si>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</si>
  <si>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</si>
  <si>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</si>
  <si>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</si>
  <si>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</si>
  <si>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</si>
  <si>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</si>
  <si>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</si>
  <si>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</si>
  <si>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</si>
  <si>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</si>
  <si>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</si>
  <si>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</si>
  <si>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</si>
  <si>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</si>
  <si>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</si>
  <si>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</si>
  <si>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</si>
  <si>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</si>
  <si>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</si>
  <si>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</si>
  <si>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</si>
  <si>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</si>
  <si>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</si>
  <si>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</si>
  <si>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</si>
  <si>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</si>
  <si>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</si>
  <si>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</si>
  <si>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</si>
  <si>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</si>
  <si>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</si>
  <si>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</si>
  <si>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</si>
  <si>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</si>
  <si>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</si>
  <si>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</si>
  <si>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</si>
  <si>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</si>
  <si>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</si>
  <si>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</si>
  <si>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</si>
  <si>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</si>
  <si>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</si>
  <si>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</si>
  <si>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</si>
  <si>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</si>
  <si>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</si>
  <si>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</si>
  <si>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</si>
  <si>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</si>
  <si>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</si>
  <si>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</si>
  <si>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</si>
  <si>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</si>
  <si>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</si>
  <si>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</si>
  <si>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</si>
  <si>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</si>
  <si>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</si>
  <si>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</si>
  <si>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</si>
  <si>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</si>
  <si>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</si>
  <si>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</si>
  <si>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</si>
  <si>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</si>
  <si>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</si>
  <si>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</si>
  <si>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</si>
  <si>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</si>
  <si>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</si>
  <si>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</si>
  <si>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</si>
  <si>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</si>
  <si>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</si>
  <si>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</si>
  <si>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</si>
  <si>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</si>
  <si>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</si>
  <si>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</si>
  <si>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</si>
  <si>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</si>
  <si>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</si>
  <si>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</si>
  <si>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</si>
  <si>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</si>
  <si>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</si>
  <si>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</si>
  <si>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</si>
  <si>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</si>
  <si>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</si>
  <si>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</si>
  <si>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</si>
  <si>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</si>
  <si>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</si>
  <si>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</si>
  <si>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</si>
  <si>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</si>
  <si>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</si>
  <si>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</si>
  <si>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</si>
  <si>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</si>
  <si>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</si>
  <si>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</si>
  <si>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</si>
  <si>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</si>
  <si>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</si>
  <si>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</si>
  <si>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</si>
  <si>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</si>
  <si>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</si>
  <si>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</si>
  <si>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</si>
  <si>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</si>
  <si>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</si>
  <si>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</si>
  <si>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</si>
  <si>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</si>
  <si>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</si>
  <si>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</si>
  <si>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</si>
  <si>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</si>
  <si>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</si>
  <si>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Предложение по корректировке утвержденного плана</t>
  </si>
  <si>
    <t>План</t>
  </si>
  <si>
    <t xml:space="preserve">План 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</si>
  <si>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</si>
  <si>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</si>
  <si>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</si>
  <si>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>Приложение  №4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</si>
  <si>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</si>
  <si>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</si>
  <si>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2015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</si>
  <si>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</si>
  <si>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</si>
  <si>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2016</t>
  </si>
  <si>
    <t>Год 2017</t>
  </si>
  <si>
    <t>Год 2018</t>
  </si>
  <si>
    <t>Год 2019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</si>
  <si>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</si>
  <si>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</si>
  <si>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</si>
  <si>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</si>
  <si>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</si>
  <si>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</si>
  <si>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</si>
  <si>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</si>
  <si>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</si>
  <si>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</si>
  <si>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</si>
  <si>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</si>
  <si>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</si>
  <si>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</si>
  <si>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</si>
  <si>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</si>
  <si>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</si>
  <si>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</si>
  <si>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</si>
  <si>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</si>
  <si>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</si>
  <si>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</si>
  <si>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</si>
  <si>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</si>
  <si>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</si>
  <si>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</si>
  <si>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</si>
  <si>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</si>
  <si>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</si>
  <si>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</si>
  <si>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</si>
  <si>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</si>
  <si>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</si>
  <si>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</si>
  <si>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</si>
  <si>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</si>
  <si>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</si>
  <si>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</si>
  <si>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</si>
  <si>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</si>
  <si>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</si>
  <si>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</si>
  <si>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</si>
  <si>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</si>
  <si>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</si>
  <si>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</si>
  <si>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</si>
  <si>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</si>
  <si>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</si>
  <si>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</si>
  <si>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</si>
  <si>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</si>
  <si>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</si>
  <si>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</si>
  <si>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</si>
  <si>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</si>
  <si>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</si>
  <si>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</si>
  <si>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</si>
  <si>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</si>
  <si>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</si>
  <si>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</si>
  <si>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</si>
  <si>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</si>
  <si>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</si>
  <si>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</si>
  <si>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</si>
  <si>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</si>
  <si>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</si>
  <si>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</si>
  <si>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</si>
  <si>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</si>
  <si>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</si>
  <si>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</si>
  <si>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7.6.17</t>
  </si>
  <si>
    <t>7.6.18</t>
  </si>
  <si>
    <t>7.6.19</t>
  </si>
  <si>
    <t>7.6.20</t>
  </si>
  <si>
    <t>7.6.21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</si>
  <si>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</si>
  <si>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</si>
  <si>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</si>
  <si>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</si>
  <si>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</si>
  <si>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</si>
  <si>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</si>
  <si>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</si>
  <si>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</si>
  <si>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</si>
  <si>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</si>
  <si>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</si>
  <si>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</si>
  <si>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</si>
  <si>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</si>
  <si>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нд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</si>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</sst>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72">
    <xf numFmtId="0" fontId="0" fillId="0" borderId="0" xfId="0"/>
    <xf numFmtId="0" fontId="6" fillId="0" borderId="0" xfId="0" applyFont="1" applyAlignment="1">
      <alignment horizontal="center" vertical="center" wrapText="1"/>
    </xf>
    <xf numFmtId="16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6" fontId="9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 vertical="center" wrapText="1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0" fillId="3" borderId="4" xfId="0" applyNumberFormat="1" applyFont="1" applyFill="1" applyBorder="1" applyAlignment="1">
      <alignment horizontal="center" vertical="center" wrapText="1"/>
    </xf>
    <xf numFmtId="166" fontId="12" fillId="0" borderId="4" xfId="0" applyNumberFormat="1" applyFont="1" applyFill="1" applyBorder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166" fontId="12" fillId="0" borderId="4" xfId="0" applyNumberFormat="1" applyFont="1" applyBorder="1" applyAlignment="1">
      <alignment horizontal="center" vertical="center" wrapText="1"/>
    </xf>
    <xf numFmtId="166" fontId="12" fillId="0" borderId="4" xfId="0" applyNumberFormat="1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center" vertical="center"/>
    </xf>
    <xf numFmtId="166" fontId="12" fillId="4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Fill="1" applyBorder="1" applyAlignment="1">
      <alignment horizontal="center" vertical="center"/>
    </xf>
    <xf numFmtId="166" fontId="12" fillId="4" borderId="4" xfId="0" applyNumberFormat="1" applyFont="1" applyFill="1" applyBorder="1" applyAlignment="1">
      <alignment horizontal="center" vertical="center" wrapText="1"/>
    </xf>
    <xf numFmtId="166" fontId="10" fillId="4" borderId="4" xfId="0" applyNumberFormat="1" applyFont="1" applyFill="1" applyBorder="1" applyAlignment="1">
      <alignment horizontal="center" vertical="center" wrapText="1"/>
    </xf>
    <xf numFmtId="166" fontId="12" fillId="4" borderId="3" xfId="0" applyNumberFormat="1" applyFont="1" applyFill="1" applyBorder="1" applyAlignment="1">
      <alignment horizontal="center" vertical="center"/>
    </xf>
    <xf numFmtId="166" fontId="12" fillId="4" borderId="3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Border="1" applyAlignment="1">
      <alignment horizontal="center" vertical="center"/>
    </xf>
    <xf numFmtId="166" fontId="12" fillId="0" borderId="3" xfId="0" applyNumberFormat="1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59"/>
  <sheetViews>
    <sheetView tabSelected="1" zoomScale="80" zoomScaleNormal="80" workbookViewId="0">
      <selection activeCell="M30" sqref="M30"/>
    </sheetView>
  </sheetViews>
  <sheetFormatPr defaultColWidth="8.85546875" defaultRowHeight="15" x14ac:dyDescent="0.25"/>
  <cols>
    <col min="1" max="1" width="8.85546875" style="11"/>
    <col min="2" max="2" width="41" style="12" customWidth="1"/>
    <col min="3" max="3" width="18.28515625" style="11" customWidth="1"/>
    <col min="4" max="4" width="15.28515625" style="11" customWidth="1"/>
    <col min="5" max="5" width="17.85546875" style="11" customWidth="1"/>
    <col min="6" max="6" width="10.42578125" style="11" customWidth="1"/>
    <col min="7" max="19" width="8.85546875" style="11" customWidth="1"/>
    <col min="20" max="20" width="14.5703125" style="11" customWidth="1"/>
    <col min="21" max="26" width="9" style="11" customWidth="1"/>
    <col min="27" max="27" width="14.85546875" style="11" customWidth="1"/>
    <col min="28" max="33" width="9" style="11" customWidth="1"/>
    <col min="34" max="34" width="10.5703125" style="11" customWidth="1"/>
    <col min="35" max="41" width="9" style="11" customWidth="1"/>
    <col min="42" max="42" width="9.28515625" style="11" customWidth="1"/>
    <col min="43" max="54" width="9" style="11" customWidth="1"/>
    <col min="55" max="55" width="11.28515625" style="11" customWidth="1"/>
    <col min="56" max="56" width="9" style="11" customWidth="1"/>
    <col min="57" max="57" width="8.85546875" style="11" customWidth="1"/>
    <col min="58" max="60" width="9" style="11" customWidth="1"/>
    <col min="61" max="61" width="9.140625" style="11" customWidth="1"/>
    <col min="62" max="62" width="13.140625" style="11" customWidth="1"/>
    <col min="63" max="75" width="9.140625" style="11" customWidth="1"/>
    <col min="76" max="76" width="14.28515625" style="11" customWidth="1"/>
    <col min="77" max="82" width="9.140625" style="11" customWidth="1"/>
    <col min="83" max="83" width="14.28515625" style="11" customWidth="1"/>
    <col min="84" max="84" width="13" style="11" customWidth="1"/>
    <col min="85" max="89" width="9.140625" style="11" customWidth="1"/>
    <col min="90" max="90" width="8.85546875" style="11" customWidth="1"/>
    <col min="91" max="16384" width="8.85546875" style="11"/>
  </cols>
  <sheetData>
    <row r="1" spans="1:93" x14ac:dyDescent="0.25">
      <c r="CG1" s="61" t="s">
        <v>249</v>
      </c>
      <c r="CH1" s="61"/>
      <c r="CI1" s="61"/>
      <c r="CJ1" s="61"/>
      <c r="CK1" s="61"/>
    </row>
    <row r="2" spans="1:93" x14ac:dyDescent="0.25">
      <c r="CG2" s="62" t="s">
        <v>0</v>
      </c>
      <c r="CH2" s="62"/>
      <c r="CI2" s="62"/>
      <c r="CJ2" s="62"/>
      <c r="CK2" s="62"/>
    </row>
    <row r="3" spans="1:93" x14ac:dyDescent="0.25">
      <c r="CG3" s="62" t="s">
        <v>242</v>
      </c>
      <c r="CH3" s="62"/>
      <c r="CI3" s="62"/>
      <c r="CJ3" s="62"/>
      <c r="CK3" s="62"/>
    </row>
    <row r="4" spans="1:93" x14ac:dyDescent="0.25">
      <c r="CG4" s="1"/>
      <c r="CH4" s="1"/>
      <c r="CI4" s="1"/>
      <c r="CJ4" s="1"/>
      <c r="CK4" s="1"/>
    </row>
    <row r="5" spans="1:93" ht="15" customHeight="1" x14ac:dyDescent="0.25">
      <c r="A5" s="70" t="s">
        <v>250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13"/>
      <c r="CN5" s="13"/>
      <c r="CO5" s="13"/>
    </row>
    <row r="6" spans="1:93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</row>
    <row r="7" spans="1:93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13"/>
      <c r="CN7" s="13"/>
      <c r="CO7" s="13"/>
    </row>
    <row r="8" spans="1:93" ht="15" customHeight="1" x14ac:dyDescent="0.25">
      <c r="A8" s="60" t="s">
        <v>2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13"/>
      <c r="CN8" s="13"/>
      <c r="CO8" s="13"/>
    </row>
    <row r="9" spans="1:93" ht="15" customHeight="1" x14ac:dyDescent="0.25">
      <c r="A9" s="60" t="s">
        <v>402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13"/>
      <c r="CN9" s="13"/>
      <c r="CO9" s="13"/>
    </row>
    <row r="10" spans="1:93" ht="15" customHeight="1" x14ac:dyDescent="0.25">
      <c r="A10" s="69" t="s">
        <v>389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13"/>
      <c r="CN10" s="13"/>
      <c r="CO10" s="13"/>
    </row>
    <row r="11" spans="1:93" ht="15" customHeight="1" x14ac:dyDescent="0.25">
      <c r="A11" s="60" t="s">
        <v>401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13"/>
      <c r="CN11" s="13"/>
      <c r="CO11" s="13"/>
    </row>
    <row r="12" spans="1:93" x14ac:dyDescent="0.25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13"/>
      <c r="CL12" s="13"/>
      <c r="CM12" s="13"/>
      <c r="CN12" s="13"/>
      <c r="CO12" s="13"/>
    </row>
    <row r="13" spans="1:93" x14ac:dyDescent="0.25">
      <c r="A13" s="64" t="s">
        <v>3</v>
      </c>
      <c r="B13" s="66" t="s">
        <v>4</v>
      </c>
      <c r="C13" s="64" t="s">
        <v>248</v>
      </c>
      <c r="D13" s="71" t="s">
        <v>251</v>
      </c>
      <c r="E13" s="71"/>
      <c r="F13" s="64" t="s">
        <v>252</v>
      </c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 t="s">
        <v>253</v>
      </c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 t="s">
        <v>253</v>
      </c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 t="s">
        <v>254</v>
      </c>
      <c r="CM13" s="13"/>
      <c r="CN13" s="13"/>
      <c r="CO13" s="13"/>
    </row>
    <row r="14" spans="1:93" x14ac:dyDescent="0.25">
      <c r="A14" s="64"/>
      <c r="B14" s="67"/>
      <c r="C14" s="64"/>
      <c r="D14" s="71"/>
      <c r="E14" s="71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 t="s">
        <v>255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 t="s">
        <v>256</v>
      </c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 t="s">
        <v>257</v>
      </c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 t="s">
        <v>258</v>
      </c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 t="s">
        <v>259</v>
      </c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13"/>
      <c r="CN14" s="13"/>
      <c r="CO14" s="13"/>
    </row>
    <row r="15" spans="1:93" ht="84.75" customHeight="1" x14ac:dyDescent="0.25">
      <c r="A15" s="64"/>
      <c r="B15" s="67"/>
      <c r="C15" s="64"/>
      <c r="D15" s="71"/>
      <c r="E15" s="71"/>
      <c r="F15" s="64" t="s">
        <v>244</v>
      </c>
      <c r="G15" s="64"/>
      <c r="H15" s="64"/>
      <c r="I15" s="64"/>
      <c r="J15" s="64"/>
      <c r="K15" s="64"/>
      <c r="L15" s="64"/>
      <c r="M15" s="64" t="s">
        <v>6</v>
      </c>
      <c r="N15" s="64"/>
      <c r="O15" s="64"/>
      <c r="P15" s="64"/>
      <c r="Q15" s="64"/>
      <c r="R15" s="64"/>
      <c r="S15" s="64"/>
      <c r="T15" s="64" t="s">
        <v>5</v>
      </c>
      <c r="U15" s="64"/>
      <c r="V15" s="64"/>
      <c r="W15" s="64"/>
      <c r="X15" s="64"/>
      <c r="Y15" s="64"/>
      <c r="Z15" s="64"/>
      <c r="AA15" s="64" t="s">
        <v>6</v>
      </c>
      <c r="AB15" s="64"/>
      <c r="AC15" s="64"/>
      <c r="AD15" s="64"/>
      <c r="AE15" s="64"/>
      <c r="AF15" s="64"/>
      <c r="AG15" s="64"/>
      <c r="AH15" s="64" t="s">
        <v>5</v>
      </c>
      <c r="AI15" s="64"/>
      <c r="AJ15" s="64"/>
      <c r="AK15" s="64"/>
      <c r="AL15" s="64"/>
      <c r="AM15" s="64"/>
      <c r="AN15" s="64"/>
      <c r="AO15" s="64" t="s">
        <v>6</v>
      </c>
      <c r="AP15" s="64"/>
      <c r="AQ15" s="64"/>
      <c r="AR15" s="64"/>
      <c r="AS15" s="64"/>
      <c r="AT15" s="64"/>
      <c r="AU15" s="64"/>
      <c r="AV15" s="64" t="s">
        <v>5</v>
      </c>
      <c r="AW15" s="64"/>
      <c r="AX15" s="64"/>
      <c r="AY15" s="64"/>
      <c r="AZ15" s="64"/>
      <c r="BA15" s="64"/>
      <c r="BB15" s="64"/>
      <c r="BC15" s="64" t="s">
        <v>243</v>
      </c>
      <c r="BD15" s="64"/>
      <c r="BE15" s="64"/>
      <c r="BF15" s="64"/>
      <c r="BG15" s="64"/>
      <c r="BH15" s="64"/>
      <c r="BI15" s="64"/>
      <c r="BJ15" s="64" t="s">
        <v>5</v>
      </c>
      <c r="BK15" s="64"/>
      <c r="BL15" s="64"/>
      <c r="BM15" s="64"/>
      <c r="BN15" s="64"/>
      <c r="BO15" s="64"/>
      <c r="BP15" s="64"/>
      <c r="BQ15" s="64" t="s">
        <v>243</v>
      </c>
      <c r="BR15" s="64"/>
      <c r="BS15" s="64"/>
      <c r="BT15" s="64"/>
      <c r="BU15" s="64"/>
      <c r="BV15" s="64"/>
      <c r="BW15" s="64"/>
      <c r="BX15" s="64" t="s">
        <v>5</v>
      </c>
      <c r="BY15" s="64"/>
      <c r="BZ15" s="64"/>
      <c r="CA15" s="64"/>
      <c r="CB15" s="64"/>
      <c r="CC15" s="64"/>
      <c r="CD15" s="64"/>
      <c r="CE15" s="64" t="s">
        <v>243</v>
      </c>
      <c r="CF15" s="64"/>
      <c r="CG15" s="64"/>
      <c r="CH15" s="64"/>
      <c r="CI15" s="64"/>
      <c r="CJ15" s="64"/>
      <c r="CK15" s="64"/>
      <c r="CL15" s="64"/>
      <c r="CM15" s="13"/>
      <c r="CN15" s="13"/>
      <c r="CO15" s="13"/>
    </row>
    <row r="16" spans="1:93" ht="60" x14ac:dyDescent="0.25">
      <c r="A16" s="64"/>
      <c r="B16" s="67"/>
      <c r="C16" s="64"/>
      <c r="D16" s="64" t="s">
        <v>245</v>
      </c>
      <c r="E16" s="64" t="s">
        <v>243</v>
      </c>
      <c r="F16" s="23" t="s">
        <v>260</v>
      </c>
      <c r="G16" s="64" t="s">
        <v>261</v>
      </c>
      <c r="H16" s="64"/>
      <c r="I16" s="64"/>
      <c r="J16" s="64"/>
      <c r="K16" s="64"/>
      <c r="L16" s="64"/>
      <c r="M16" s="23" t="s">
        <v>260</v>
      </c>
      <c r="N16" s="64" t="s">
        <v>261</v>
      </c>
      <c r="O16" s="64"/>
      <c r="P16" s="64"/>
      <c r="Q16" s="64"/>
      <c r="R16" s="64"/>
      <c r="S16" s="64"/>
      <c r="T16" s="23" t="s">
        <v>260</v>
      </c>
      <c r="U16" s="64" t="s">
        <v>261</v>
      </c>
      <c r="V16" s="64"/>
      <c r="W16" s="64"/>
      <c r="X16" s="64"/>
      <c r="Y16" s="64"/>
      <c r="Z16" s="64"/>
      <c r="AA16" s="23" t="s">
        <v>260</v>
      </c>
      <c r="AB16" s="64" t="s">
        <v>261</v>
      </c>
      <c r="AC16" s="64"/>
      <c r="AD16" s="64"/>
      <c r="AE16" s="64"/>
      <c r="AF16" s="64"/>
      <c r="AG16" s="64"/>
      <c r="AH16" s="23" t="s">
        <v>260</v>
      </c>
      <c r="AI16" s="64" t="s">
        <v>261</v>
      </c>
      <c r="AJ16" s="64"/>
      <c r="AK16" s="64"/>
      <c r="AL16" s="64"/>
      <c r="AM16" s="64"/>
      <c r="AN16" s="64"/>
      <c r="AO16" s="23" t="s">
        <v>260</v>
      </c>
      <c r="AP16" s="64" t="s">
        <v>261</v>
      </c>
      <c r="AQ16" s="64"/>
      <c r="AR16" s="64"/>
      <c r="AS16" s="64"/>
      <c r="AT16" s="64"/>
      <c r="AU16" s="64"/>
      <c r="AV16" s="23" t="s">
        <v>260</v>
      </c>
      <c r="AW16" s="64" t="s">
        <v>261</v>
      </c>
      <c r="AX16" s="64"/>
      <c r="AY16" s="64"/>
      <c r="AZ16" s="64"/>
      <c r="BA16" s="64"/>
      <c r="BB16" s="64"/>
      <c r="BC16" s="23" t="s">
        <v>260</v>
      </c>
      <c r="BD16" s="64" t="s">
        <v>261</v>
      </c>
      <c r="BE16" s="64"/>
      <c r="BF16" s="64"/>
      <c r="BG16" s="64"/>
      <c r="BH16" s="64"/>
      <c r="BI16" s="64"/>
      <c r="BJ16" s="23" t="s">
        <v>260</v>
      </c>
      <c r="BK16" s="64" t="s">
        <v>261</v>
      </c>
      <c r="BL16" s="64"/>
      <c r="BM16" s="64"/>
      <c r="BN16" s="64"/>
      <c r="BO16" s="64"/>
      <c r="BP16" s="64"/>
      <c r="BQ16" s="23" t="s">
        <v>260</v>
      </c>
      <c r="BR16" s="64" t="s">
        <v>261</v>
      </c>
      <c r="BS16" s="64"/>
      <c r="BT16" s="64"/>
      <c r="BU16" s="64"/>
      <c r="BV16" s="64"/>
      <c r="BW16" s="64"/>
      <c r="BX16" s="23" t="s">
        <v>260</v>
      </c>
      <c r="BY16" s="64" t="s">
        <v>261</v>
      </c>
      <c r="BZ16" s="64"/>
      <c r="CA16" s="64"/>
      <c r="CB16" s="64"/>
      <c r="CC16" s="64"/>
      <c r="CD16" s="64"/>
      <c r="CE16" s="23" t="s">
        <v>260</v>
      </c>
      <c r="CF16" s="64" t="s">
        <v>261</v>
      </c>
      <c r="CG16" s="64"/>
      <c r="CH16" s="64"/>
      <c r="CI16" s="64"/>
      <c r="CJ16" s="64"/>
      <c r="CK16" s="64"/>
      <c r="CL16" s="64"/>
      <c r="CM16" s="13"/>
      <c r="CN16" s="13"/>
      <c r="CO16" s="13"/>
    </row>
    <row r="17" spans="1:93" ht="60" x14ac:dyDescent="0.25">
      <c r="A17" s="64"/>
      <c r="B17" s="68"/>
      <c r="C17" s="64"/>
      <c r="D17" s="64"/>
      <c r="E17" s="64"/>
      <c r="F17" s="23" t="s">
        <v>262</v>
      </c>
      <c r="G17" s="23" t="s">
        <v>262</v>
      </c>
      <c r="H17" s="23" t="s">
        <v>263</v>
      </c>
      <c r="I17" s="23" t="s">
        <v>264</v>
      </c>
      <c r="J17" s="23" t="s">
        <v>265</v>
      </c>
      <c r="K17" s="23" t="s">
        <v>266</v>
      </c>
      <c r="L17" s="23" t="s">
        <v>267</v>
      </c>
      <c r="M17" s="23" t="s">
        <v>262</v>
      </c>
      <c r="N17" s="23" t="s">
        <v>262</v>
      </c>
      <c r="O17" s="23" t="s">
        <v>263</v>
      </c>
      <c r="P17" s="23" t="s">
        <v>264</v>
      </c>
      <c r="Q17" s="23" t="s">
        <v>265</v>
      </c>
      <c r="R17" s="23" t="s">
        <v>266</v>
      </c>
      <c r="S17" s="23" t="s">
        <v>267</v>
      </c>
      <c r="T17" s="23" t="s">
        <v>262</v>
      </c>
      <c r="U17" s="23" t="s">
        <v>262</v>
      </c>
      <c r="V17" s="23" t="s">
        <v>263</v>
      </c>
      <c r="W17" s="23" t="s">
        <v>264</v>
      </c>
      <c r="X17" s="23" t="s">
        <v>265</v>
      </c>
      <c r="Y17" s="23" t="s">
        <v>266</v>
      </c>
      <c r="Z17" s="23" t="s">
        <v>267</v>
      </c>
      <c r="AA17" s="23" t="s">
        <v>262</v>
      </c>
      <c r="AB17" s="23" t="s">
        <v>262</v>
      </c>
      <c r="AC17" s="23" t="s">
        <v>263</v>
      </c>
      <c r="AD17" s="23" t="s">
        <v>264</v>
      </c>
      <c r="AE17" s="23" t="s">
        <v>265</v>
      </c>
      <c r="AF17" s="23" t="s">
        <v>266</v>
      </c>
      <c r="AG17" s="23" t="s">
        <v>267</v>
      </c>
      <c r="AH17" s="23" t="s">
        <v>262</v>
      </c>
      <c r="AI17" s="23" t="s">
        <v>262</v>
      </c>
      <c r="AJ17" s="23" t="s">
        <v>263</v>
      </c>
      <c r="AK17" s="23" t="s">
        <v>264</v>
      </c>
      <c r="AL17" s="23" t="s">
        <v>265</v>
      </c>
      <c r="AM17" s="23" t="s">
        <v>266</v>
      </c>
      <c r="AN17" s="23" t="s">
        <v>267</v>
      </c>
      <c r="AO17" s="23" t="s">
        <v>262</v>
      </c>
      <c r="AP17" s="23" t="s">
        <v>262</v>
      </c>
      <c r="AQ17" s="23" t="s">
        <v>263</v>
      </c>
      <c r="AR17" s="23" t="s">
        <v>264</v>
      </c>
      <c r="AS17" s="23" t="s">
        <v>265</v>
      </c>
      <c r="AT17" s="23" t="s">
        <v>266</v>
      </c>
      <c r="AU17" s="23" t="s">
        <v>267</v>
      </c>
      <c r="AV17" s="23" t="s">
        <v>262</v>
      </c>
      <c r="AW17" s="23" t="s">
        <v>262</v>
      </c>
      <c r="AX17" s="23" t="s">
        <v>263</v>
      </c>
      <c r="AY17" s="23" t="s">
        <v>264</v>
      </c>
      <c r="AZ17" s="23" t="s">
        <v>265</v>
      </c>
      <c r="BA17" s="23" t="s">
        <v>266</v>
      </c>
      <c r="BB17" s="23" t="s">
        <v>267</v>
      </c>
      <c r="BC17" s="23" t="s">
        <v>262</v>
      </c>
      <c r="BD17" s="23" t="s">
        <v>262</v>
      </c>
      <c r="BE17" s="23" t="s">
        <v>263</v>
      </c>
      <c r="BF17" s="23" t="s">
        <v>264</v>
      </c>
      <c r="BG17" s="23" t="s">
        <v>265</v>
      </c>
      <c r="BH17" s="23" t="s">
        <v>266</v>
      </c>
      <c r="BI17" s="23" t="s">
        <v>267</v>
      </c>
      <c r="BJ17" s="23" t="s">
        <v>262</v>
      </c>
      <c r="BK17" s="23" t="s">
        <v>262</v>
      </c>
      <c r="BL17" s="23" t="s">
        <v>263</v>
      </c>
      <c r="BM17" s="23" t="s">
        <v>264</v>
      </c>
      <c r="BN17" s="23" t="s">
        <v>265</v>
      </c>
      <c r="BO17" s="23" t="s">
        <v>266</v>
      </c>
      <c r="BP17" s="23" t="s">
        <v>267</v>
      </c>
      <c r="BQ17" s="23" t="s">
        <v>262</v>
      </c>
      <c r="BR17" s="23" t="s">
        <v>262</v>
      </c>
      <c r="BS17" s="23" t="s">
        <v>263</v>
      </c>
      <c r="BT17" s="23" t="s">
        <v>264</v>
      </c>
      <c r="BU17" s="23" t="s">
        <v>265</v>
      </c>
      <c r="BV17" s="23" t="s">
        <v>266</v>
      </c>
      <c r="BW17" s="23" t="s">
        <v>267</v>
      </c>
      <c r="BX17" s="23" t="s">
        <v>262</v>
      </c>
      <c r="BY17" s="23" t="s">
        <v>262</v>
      </c>
      <c r="BZ17" s="23" t="s">
        <v>263</v>
      </c>
      <c r="CA17" s="23" t="s">
        <v>264</v>
      </c>
      <c r="CB17" s="23" t="s">
        <v>265</v>
      </c>
      <c r="CC17" s="23" t="s">
        <v>266</v>
      </c>
      <c r="CD17" s="23" t="s">
        <v>267</v>
      </c>
      <c r="CE17" s="23" t="s">
        <v>262</v>
      </c>
      <c r="CF17" s="23" t="s">
        <v>262</v>
      </c>
      <c r="CG17" s="23" t="s">
        <v>263</v>
      </c>
      <c r="CH17" s="23" t="s">
        <v>264</v>
      </c>
      <c r="CI17" s="23" t="s">
        <v>265</v>
      </c>
      <c r="CJ17" s="23" t="s">
        <v>266</v>
      </c>
      <c r="CK17" s="23" t="s">
        <v>267</v>
      </c>
      <c r="CL17" s="64"/>
      <c r="CM17" s="13"/>
      <c r="CN17" s="13"/>
      <c r="CO17" s="13"/>
    </row>
    <row r="18" spans="1:93" x14ac:dyDescent="0.25">
      <c r="A18" s="14">
        <v>1</v>
      </c>
      <c r="B18" s="24">
        <v>2</v>
      </c>
      <c r="C18" s="20">
        <v>3</v>
      </c>
      <c r="D18" s="20">
        <v>4</v>
      </c>
      <c r="E18" s="20">
        <v>5</v>
      </c>
      <c r="F18" s="20" t="s">
        <v>268</v>
      </c>
      <c r="G18" s="20" t="s">
        <v>269</v>
      </c>
      <c r="H18" s="20" t="s">
        <v>270</v>
      </c>
      <c r="I18" s="20" t="s">
        <v>271</v>
      </c>
      <c r="J18" s="20" t="s">
        <v>272</v>
      </c>
      <c r="K18" s="20" t="s">
        <v>273</v>
      </c>
      <c r="L18" s="20" t="s">
        <v>274</v>
      </c>
      <c r="M18" s="20" t="s">
        <v>275</v>
      </c>
      <c r="N18" s="20" t="s">
        <v>276</v>
      </c>
      <c r="O18" s="20" t="s">
        <v>277</v>
      </c>
      <c r="P18" s="20" t="s">
        <v>278</v>
      </c>
      <c r="Q18" s="20" t="s">
        <v>279</v>
      </c>
      <c r="R18" s="20" t="s">
        <v>280</v>
      </c>
      <c r="S18" s="20" t="s">
        <v>281</v>
      </c>
      <c r="T18" s="20" t="s">
        <v>282</v>
      </c>
      <c r="U18" s="20" t="s">
        <v>283</v>
      </c>
      <c r="V18" s="20" t="s">
        <v>284</v>
      </c>
      <c r="W18" s="20" t="s">
        <v>285</v>
      </c>
      <c r="X18" s="20" t="s">
        <v>286</v>
      </c>
      <c r="Y18" s="20" t="s">
        <v>287</v>
      </c>
      <c r="Z18" s="20" t="s">
        <v>288</v>
      </c>
      <c r="AA18" s="20" t="s">
        <v>289</v>
      </c>
      <c r="AB18" s="20" t="s">
        <v>290</v>
      </c>
      <c r="AC18" s="20" t="s">
        <v>291</v>
      </c>
      <c r="AD18" s="20" t="s">
        <v>292</v>
      </c>
      <c r="AE18" s="20" t="s">
        <v>293</v>
      </c>
      <c r="AF18" s="20" t="s">
        <v>294</v>
      </c>
      <c r="AG18" s="20" t="s">
        <v>295</v>
      </c>
      <c r="AH18" s="20" t="s">
        <v>296</v>
      </c>
      <c r="AI18" s="20" t="s">
        <v>297</v>
      </c>
      <c r="AJ18" s="20" t="s">
        <v>298</v>
      </c>
      <c r="AK18" s="20" t="s">
        <v>299</v>
      </c>
      <c r="AL18" s="20" t="s">
        <v>300</v>
      </c>
      <c r="AM18" s="20" t="s">
        <v>301</v>
      </c>
      <c r="AN18" s="20" t="s">
        <v>302</v>
      </c>
      <c r="AO18" s="20" t="s">
        <v>303</v>
      </c>
      <c r="AP18" s="20" t="s">
        <v>304</v>
      </c>
      <c r="AQ18" s="20" t="s">
        <v>305</v>
      </c>
      <c r="AR18" s="20" t="s">
        <v>306</v>
      </c>
      <c r="AS18" s="20" t="s">
        <v>307</v>
      </c>
      <c r="AT18" s="20" t="s">
        <v>308</v>
      </c>
      <c r="AU18" s="20" t="s">
        <v>309</v>
      </c>
      <c r="AV18" s="20" t="s">
        <v>310</v>
      </c>
      <c r="AW18" s="20" t="s">
        <v>311</v>
      </c>
      <c r="AX18" s="20" t="s">
        <v>312</v>
      </c>
      <c r="AY18" s="20" t="s">
        <v>313</v>
      </c>
      <c r="AZ18" s="20" t="s">
        <v>314</v>
      </c>
      <c r="BA18" s="20" t="s">
        <v>315</v>
      </c>
      <c r="BB18" s="20" t="s">
        <v>316</v>
      </c>
      <c r="BC18" s="20" t="s">
        <v>317</v>
      </c>
      <c r="BD18" s="20" t="s">
        <v>318</v>
      </c>
      <c r="BE18" s="20" t="s">
        <v>319</v>
      </c>
      <c r="BF18" s="20" t="s">
        <v>320</v>
      </c>
      <c r="BG18" s="20" t="s">
        <v>321</v>
      </c>
      <c r="BH18" s="20" t="s">
        <v>322</v>
      </c>
      <c r="BI18" s="20" t="s">
        <v>323</v>
      </c>
      <c r="BJ18" s="20" t="s">
        <v>324</v>
      </c>
      <c r="BK18" s="20" t="s">
        <v>325</v>
      </c>
      <c r="BL18" s="20" t="s">
        <v>326</v>
      </c>
      <c r="BM18" s="20" t="s">
        <v>327</v>
      </c>
      <c r="BN18" s="20" t="s">
        <v>328</v>
      </c>
      <c r="BO18" s="20" t="s">
        <v>329</v>
      </c>
      <c r="BP18" s="20" t="s">
        <v>330</v>
      </c>
      <c r="BQ18" s="20" t="s">
        <v>331</v>
      </c>
      <c r="BR18" s="20" t="s">
        <v>332</v>
      </c>
      <c r="BS18" s="20" t="s">
        <v>333</v>
      </c>
      <c r="BT18" s="20" t="s">
        <v>334</v>
      </c>
      <c r="BU18" s="20" t="s">
        <v>335</v>
      </c>
      <c r="BV18" s="20" t="s">
        <v>336</v>
      </c>
      <c r="BW18" s="20" t="s">
        <v>337</v>
      </c>
      <c r="BX18" s="20" t="s">
        <v>338</v>
      </c>
      <c r="BY18" s="20" t="s">
        <v>339</v>
      </c>
      <c r="BZ18" s="20" t="s">
        <v>340</v>
      </c>
      <c r="CA18" s="20" t="s">
        <v>341</v>
      </c>
      <c r="CB18" s="20" t="s">
        <v>342</v>
      </c>
      <c r="CC18" s="20" t="s">
        <v>343</v>
      </c>
      <c r="CD18" s="20" t="s">
        <v>344</v>
      </c>
      <c r="CE18" s="20" t="s">
        <v>345</v>
      </c>
      <c r="CF18" s="20" t="s">
        <v>346</v>
      </c>
      <c r="CG18" s="14" t="s">
        <v>347</v>
      </c>
      <c r="CH18" s="14" t="s">
        <v>348</v>
      </c>
      <c r="CI18" s="14" t="s">
        <v>349</v>
      </c>
      <c r="CJ18" s="14" t="s">
        <v>350</v>
      </c>
      <c r="CK18" s="14" t="s">
        <v>351</v>
      </c>
      <c r="CL18" s="14" t="s">
        <v>352</v>
      </c>
      <c r="CM18" s="13"/>
      <c r="CN18" s="13"/>
      <c r="CO18" s="13"/>
    </row>
    <row r="19" spans="1:93" ht="28.5" x14ac:dyDescent="0.25">
      <c r="A19" s="4" t="s">
        <v>7</v>
      </c>
      <c r="B19" s="5" t="s">
        <v>8</v>
      </c>
      <c r="C19" s="4" t="s">
        <v>11</v>
      </c>
      <c r="D19" s="52">
        <f>D20+D21+D23+D25</f>
        <v>4341.8396271186439</v>
      </c>
      <c r="E19" s="52">
        <f>E20+E21+E23+E25</f>
        <v>4216.3627118644072</v>
      </c>
      <c r="F19" s="15" t="s">
        <v>353</v>
      </c>
      <c r="G19" s="15" t="s">
        <v>353</v>
      </c>
      <c r="H19" s="15" t="s">
        <v>353</v>
      </c>
      <c r="I19" s="15" t="s">
        <v>353</v>
      </c>
      <c r="J19" s="15" t="s">
        <v>353</v>
      </c>
      <c r="K19" s="15" t="s">
        <v>353</v>
      </c>
      <c r="L19" s="15" t="s">
        <v>353</v>
      </c>
      <c r="M19" s="15" t="s">
        <v>353</v>
      </c>
      <c r="N19" s="15" t="s">
        <v>353</v>
      </c>
      <c r="O19" s="15" t="s">
        <v>353</v>
      </c>
      <c r="P19" s="15" t="s">
        <v>353</v>
      </c>
      <c r="Q19" s="15" t="s">
        <v>353</v>
      </c>
      <c r="R19" s="15" t="s">
        <v>353</v>
      </c>
      <c r="S19" s="15" t="s">
        <v>353</v>
      </c>
      <c r="T19" s="52">
        <f t="shared" ref="T19:CE19" si="0">T20+T21+T23+T25</f>
        <v>0</v>
      </c>
      <c r="U19" s="52">
        <f t="shared" si="0"/>
        <v>0</v>
      </c>
      <c r="V19" s="52">
        <f t="shared" si="0"/>
        <v>207.01999999999998</v>
      </c>
      <c r="W19" s="52">
        <f t="shared" si="0"/>
        <v>0</v>
      </c>
      <c r="X19" s="52">
        <f t="shared" si="0"/>
        <v>36.917000000000002</v>
      </c>
      <c r="Y19" s="52">
        <f t="shared" si="0"/>
        <v>0</v>
      </c>
      <c r="Z19" s="52">
        <f t="shared" si="0"/>
        <v>0</v>
      </c>
      <c r="AA19" s="52">
        <f t="shared" si="0"/>
        <v>0</v>
      </c>
      <c r="AB19" s="52">
        <f t="shared" si="0"/>
        <v>0</v>
      </c>
      <c r="AC19" s="52">
        <f t="shared" si="0"/>
        <v>0</v>
      </c>
      <c r="AD19" s="52">
        <f t="shared" si="0"/>
        <v>0</v>
      </c>
      <c r="AE19" s="52">
        <f t="shared" si="0"/>
        <v>0</v>
      </c>
      <c r="AF19" s="52">
        <f t="shared" si="0"/>
        <v>0</v>
      </c>
      <c r="AG19" s="52">
        <f t="shared" si="0"/>
        <v>0</v>
      </c>
      <c r="AH19" s="52">
        <f t="shared" si="0"/>
        <v>0</v>
      </c>
      <c r="AI19" s="52">
        <f t="shared" si="0"/>
        <v>0</v>
      </c>
      <c r="AJ19" s="52">
        <f t="shared" si="0"/>
        <v>92.19</v>
      </c>
      <c r="AK19" s="52">
        <f t="shared" si="0"/>
        <v>0</v>
      </c>
      <c r="AL19" s="52">
        <f t="shared" si="0"/>
        <v>5.34</v>
      </c>
      <c r="AM19" s="52">
        <f t="shared" si="0"/>
        <v>0</v>
      </c>
      <c r="AN19" s="52">
        <f t="shared" si="0"/>
        <v>0</v>
      </c>
      <c r="AO19" s="52">
        <f t="shared" si="0"/>
        <v>0</v>
      </c>
      <c r="AP19" s="52">
        <f t="shared" si="0"/>
        <v>22.633000000000003</v>
      </c>
      <c r="AQ19" s="52">
        <f t="shared" si="0"/>
        <v>18.545000000000002</v>
      </c>
      <c r="AR19" s="52">
        <f t="shared" si="0"/>
        <v>0</v>
      </c>
      <c r="AS19" s="52">
        <f t="shared" si="0"/>
        <v>2.7199999999999998</v>
      </c>
      <c r="AT19" s="52">
        <f t="shared" si="0"/>
        <v>0.38700000000000001</v>
      </c>
      <c r="AU19" s="52">
        <f t="shared" si="0"/>
        <v>4</v>
      </c>
      <c r="AV19" s="52">
        <f t="shared" si="0"/>
        <v>0</v>
      </c>
      <c r="AW19" s="52">
        <f t="shared" si="0"/>
        <v>0</v>
      </c>
      <c r="AX19" s="52">
        <f t="shared" si="0"/>
        <v>73.807999999999979</v>
      </c>
      <c r="AY19" s="52">
        <f t="shared" si="0"/>
        <v>0</v>
      </c>
      <c r="AZ19" s="52">
        <f t="shared" si="0"/>
        <v>4.5629999999999997</v>
      </c>
      <c r="BA19" s="52">
        <f t="shared" si="0"/>
        <v>0</v>
      </c>
      <c r="BB19" s="52">
        <f t="shared" si="0"/>
        <v>0</v>
      </c>
      <c r="BC19" s="52">
        <f t="shared" si="0"/>
        <v>0</v>
      </c>
      <c r="BD19" s="52">
        <f t="shared" si="0"/>
        <v>0</v>
      </c>
      <c r="BE19" s="52">
        <f t="shared" si="0"/>
        <v>73.647999999999982</v>
      </c>
      <c r="BF19" s="52">
        <f t="shared" si="0"/>
        <v>0</v>
      </c>
      <c r="BG19" s="52">
        <f t="shared" si="0"/>
        <v>51.625</v>
      </c>
      <c r="BH19" s="52">
        <f t="shared" si="0"/>
        <v>0.52800000000000002</v>
      </c>
      <c r="BI19" s="52">
        <f t="shared" si="0"/>
        <v>23</v>
      </c>
      <c r="BJ19" s="52">
        <f t="shared" si="0"/>
        <v>0</v>
      </c>
      <c r="BK19" s="52">
        <f t="shared" si="0"/>
        <v>0</v>
      </c>
      <c r="BL19" s="52">
        <f t="shared" si="0"/>
        <v>14.57</v>
      </c>
      <c r="BM19" s="52">
        <f t="shared" si="0"/>
        <v>0</v>
      </c>
      <c r="BN19" s="52">
        <f t="shared" si="0"/>
        <v>1.226</v>
      </c>
      <c r="BO19" s="52">
        <f t="shared" si="0"/>
        <v>0</v>
      </c>
      <c r="BP19" s="52">
        <f t="shared" si="0"/>
        <v>0</v>
      </c>
      <c r="BQ19" s="52">
        <f t="shared" si="0"/>
        <v>0</v>
      </c>
      <c r="BR19" s="52">
        <f t="shared" si="0"/>
        <v>0</v>
      </c>
      <c r="BS19" s="52">
        <f t="shared" si="0"/>
        <v>14.73</v>
      </c>
      <c r="BT19" s="52">
        <f t="shared" si="0"/>
        <v>0</v>
      </c>
      <c r="BU19" s="52">
        <f t="shared" si="0"/>
        <v>22.526</v>
      </c>
      <c r="BV19" s="52">
        <f t="shared" si="0"/>
        <v>0</v>
      </c>
      <c r="BW19" s="52">
        <f t="shared" si="0"/>
        <v>0</v>
      </c>
      <c r="BX19" s="52">
        <f t="shared" si="0"/>
        <v>0</v>
      </c>
      <c r="BY19" s="52">
        <f t="shared" si="0"/>
        <v>0</v>
      </c>
      <c r="BZ19" s="52">
        <f t="shared" si="0"/>
        <v>387.58799999999997</v>
      </c>
      <c r="CA19" s="52">
        <f t="shared" si="0"/>
        <v>0</v>
      </c>
      <c r="CB19" s="52">
        <f t="shared" si="0"/>
        <v>48.045999999999999</v>
      </c>
      <c r="CC19" s="52">
        <f t="shared" si="0"/>
        <v>0</v>
      </c>
      <c r="CD19" s="52">
        <f t="shared" si="0"/>
        <v>0</v>
      </c>
      <c r="CE19" s="52">
        <f t="shared" si="0"/>
        <v>0</v>
      </c>
      <c r="CF19" s="52">
        <f t="shared" ref="CF19:CK19" si="1">CF20+CF21+CF23+CF25</f>
        <v>22.633000000000003</v>
      </c>
      <c r="CG19" s="52">
        <f t="shared" si="1"/>
        <v>106.92299999999999</v>
      </c>
      <c r="CH19" s="52">
        <f t="shared" si="1"/>
        <v>0</v>
      </c>
      <c r="CI19" s="52">
        <f t="shared" si="1"/>
        <v>76.871000000000009</v>
      </c>
      <c r="CJ19" s="52">
        <f t="shared" si="1"/>
        <v>0.91500000000000004</v>
      </c>
      <c r="CK19" s="52">
        <f t="shared" si="1"/>
        <v>27</v>
      </c>
      <c r="CL19" s="34"/>
      <c r="CM19" s="13"/>
      <c r="CN19" s="13"/>
      <c r="CO19" s="13"/>
    </row>
    <row r="20" spans="1:93" ht="15.75" x14ac:dyDescent="0.25">
      <c r="A20" s="6" t="s">
        <v>9</v>
      </c>
      <c r="B20" s="7" t="s">
        <v>10</v>
      </c>
      <c r="C20" s="6" t="s">
        <v>11</v>
      </c>
      <c r="D20" s="18">
        <f t="shared" ref="D20:BO20" si="2">D27</f>
        <v>4047.0311525423722</v>
      </c>
      <c r="E20" s="18">
        <f t="shared" si="2"/>
        <v>3940.8923728813561</v>
      </c>
      <c r="F20" s="16" t="s">
        <v>353</v>
      </c>
      <c r="G20" s="16" t="s">
        <v>353</v>
      </c>
      <c r="H20" s="16" t="s">
        <v>353</v>
      </c>
      <c r="I20" s="16" t="s">
        <v>353</v>
      </c>
      <c r="J20" s="16" t="s">
        <v>353</v>
      </c>
      <c r="K20" s="16" t="s">
        <v>353</v>
      </c>
      <c r="L20" s="16" t="s">
        <v>353</v>
      </c>
      <c r="M20" s="16" t="s">
        <v>353</v>
      </c>
      <c r="N20" s="16" t="s">
        <v>353</v>
      </c>
      <c r="O20" s="16" t="s">
        <v>353</v>
      </c>
      <c r="P20" s="16" t="s">
        <v>353</v>
      </c>
      <c r="Q20" s="16" t="s">
        <v>353</v>
      </c>
      <c r="R20" s="16" t="s">
        <v>353</v>
      </c>
      <c r="S20" s="16" t="s">
        <v>353</v>
      </c>
      <c r="T20" s="35">
        <f t="shared" si="2"/>
        <v>0</v>
      </c>
      <c r="U20" s="35">
        <f t="shared" si="2"/>
        <v>0</v>
      </c>
      <c r="V20" s="35">
        <f t="shared" si="2"/>
        <v>75.600000000000009</v>
      </c>
      <c r="W20" s="35">
        <f t="shared" si="2"/>
        <v>0</v>
      </c>
      <c r="X20" s="35">
        <f t="shared" si="2"/>
        <v>36.917000000000002</v>
      </c>
      <c r="Y20" s="35">
        <f t="shared" si="2"/>
        <v>0</v>
      </c>
      <c r="Z20" s="35">
        <f t="shared" si="2"/>
        <v>0</v>
      </c>
      <c r="AA20" s="35">
        <f t="shared" si="2"/>
        <v>0</v>
      </c>
      <c r="AB20" s="35">
        <f t="shared" si="2"/>
        <v>0</v>
      </c>
      <c r="AC20" s="35">
        <f t="shared" si="2"/>
        <v>0</v>
      </c>
      <c r="AD20" s="35">
        <f t="shared" si="2"/>
        <v>0</v>
      </c>
      <c r="AE20" s="35">
        <f t="shared" si="2"/>
        <v>0</v>
      </c>
      <c r="AF20" s="35">
        <f t="shared" si="2"/>
        <v>0</v>
      </c>
      <c r="AG20" s="35">
        <f t="shared" si="2"/>
        <v>0</v>
      </c>
      <c r="AH20" s="35">
        <f t="shared" si="2"/>
        <v>0</v>
      </c>
      <c r="AI20" s="35">
        <f t="shared" si="2"/>
        <v>0</v>
      </c>
      <c r="AJ20" s="35">
        <f t="shared" si="2"/>
        <v>73.644999999999996</v>
      </c>
      <c r="AK20" s="35">
        <f t="shared" si="2"/>
        <v>0</v>
      </c>
      <c r="AL20" s="35">
        <f t="shared" si="2"/>
        <v>4.6440000000000001</v>
      </c>
      <c r="AM20" s="35">
        <f t="shared" si="2"/>
        <v>0</v>
      </c>
      <c r="AN20" s="35">
        <f t="shared" si="2"/>
        <v>0</v>
      </c>
      <c r="AO20" s="35">
        <f t="shared" si="2"/>
        <v>0</v>
      </c>
      <c r="AP20" s="35">
        <f t="shared" si="2"/>
        <v>3.3319999999999999</v>
      </c>
      <c r="AQ20" s="35">
        <f t="shared" si="2"/>
        <v>0</v>
      </c>
      <c r="AR20" s="35">
        <f t="shared" si="2"/>
        <v>0</v>
      </c>
      <c r="AS20" s="35">
        <f t="shared" si="2"/>
        <v>1.6759999999999999</v>
      </c>
      <c r="AT20" s="35">
        <f t="shared" si="2"/>
        <v>0.38700000000000001</v>
      </c>
      <c r="AU20" s="35">
        <f t="shared" si="2"/>
        <v>3</v>
      </c>
      <c r="AV20" s="35">
        <f t="shared" si="2"/>
        <v>0</v>
      </c>
      <c r="AW20" s="35">
        <f t="shared" si="2"/>
        <v>0</v>
      </c>
      <c r="AX20" s="35">
        <f t="shared" si="2"/>
        <v>73.647999999999982</v>
      </c>
      <c r="AY20" s="35">
        <f t="shared" si="2"/>
        <v>0</v>
      </c>
      <c r="AZ20" s="35">
        <f t="shared" si="2"/>
        <v>2.617</v>
      </c>
      <c r="BA20" s="35">
        <f t="shared" si="2"/>
        <v>0</v>
      </c>
      <c r="BB20" s="35">
        <f t="shared" si="2"/>
        <v>0</v>
      </c>
      <c r="BC20" s="35">
        <f t="shared" si="2"/>
        <v>0</v>
      </c>
      <c r="BD20" s="35">
        <f t="shared" si="2"/>
        <v>0</v>
      </c>
      <c r="BE20" s="35">
        <f t="shared" si="2"/>
        <v>73.647999999999982</v>
      </c>
      <c r="BF20" s="35">
        <f t="shared" si="2"/>
        <v>0</v>
      </c>
      <c r="BG20" s="35">
        <f>BG27</f>
        <v>43.559000000000005</v>
      </c>
      <c r="BH20" s="35">
        <f t="shared" si="2"/>
        <v>0.28200000000000003</v>
      </c>
      <c r="BI20" s="35">
        <f t="shared" si="2"/>
        <v>0</v>
      </c>
      <c r="BJ20" s="35">
        <f t="shared" si="2"/>
        <v>0</v>
      </c>
      <c r="BK20" s="35">
        <f t="shared" si="2"/>
        <v>0</v>
      </c>
      <c r="BL20" s="35">
        <f t="shared" si="2"/>
        <v>14.57</v>
      </c>
      <c r="BM20" s="35">
        <f t="shared" si="2"/>
        <v>0</v>
      </c>
      <c r="BN20" s="35">
        <f t="shared" si="2"/>
        <v>1.226</v>
      </c>
      <c r="BO20" s="35">
        <f t="shared" si="2"/>
        <v>0</v>
      </c>
      <c r="BP20" s="35">
        <f t="shared" ref="BP20:CK20" si="3">BP27</f>
        <v>0</v>
      </c>
      <c r="BQ20" s="35">
        <f t="shared" si="3"/>
        <v>0</v>
      </c>
      <c r="BR20" s="35">
        <f t="shared" si="3"/>
        <v>0</v>
      </c>
      <c r="BS20" s="35">
        <f t="shared" si="3"/>
        <v>14.57</v>
      </c>
      <c r="BT20" s="35">
        <f t="shared" si="3"/>
        <v>0</v>
      </c>
      <c r="BU20" s="35">
        <f t="shared" si="3"/>
        <v>22.526</v>
      </c>
      <c r="BV20" s="35">
        <f t="shared" si="3"/>
        <v>0</v>
      </c>
      <c r="BW20" s="35">
        <f t="shared" si="3"/>
        <v>0</v>
      </c>
      <c r="BX20" s="35">
        <f t="shared" si="3"/>
        <v>0</v>
      </c>
      <c r="BY20" s="35">
        <f t="shared" si="3"/>
        <v>0</v>
      </c>
      <c r="BZ20" s="35">
        <f t="shared" si="3"/>
        <v>237.46299999999997</v>
      </c>
      <c r="CA20" s="35">
        <f t="shared" si="3"/>
        <v>0</v>
      </c>
      <c r="CB20" s="35">
        <f t="shared" si="3"/>
        <v>45.403999999999996</v>
      </c>
      <c r="CC20" s="35">
        <f t="shared" si="3"/>
        <v>0</v>
      </c>
      <c r="CD20" s="35">
        <f t="shared" si="3"/>
        <v>0</v>
      </c>
      <c r="CE20" s="35">
        <f t="shared" si="3"/>
        <v>0</v>
      </c>
      <c r="CF20" s="35">
        <f t="shared" si="3"/>
        <v>3.3319999999999999</v>
      </c>
      <c r="CG20" s="35">
        <f t="shared" si="3"/>
        <v>88.217999999999989</v>
      </c>
      <c r="CH20" s="35">
        <f t="shared" si="3"/>
        <v>0</v>
      </c>
      <c r="CI20" s="35">
        <f t="shared" si="3"/>
        <v>67.76100000000001</v>
      </c>
      <c r="CJ20" s="35">
        <f t="shared" si="3"/>
        <v>0.66900000000000004</v>
      </c>
      <c r="CK20" s="35">
        <f t="shared" si="3"/>
        <v>3</v>
      </c>
      <c r="CL20" s="35"/>
      <c r="CM20" s="13"/>
      <c r="CN20" s="13"/>
      <c r="CO20" s="13"/>
    </row>
    <row r="21" spans="1:93" ht="30" x14ac:dyDescent="0.25">
      <c r="A21" s="6" t="s">
        <v>12</v>
      </c>
      <c r="B21" s="7" t="s">
        <v>13</v>
      </c>
      <c r="C21" s="6" t="s">
        <v>11</v>
      </c>
      <c r="D21" s="18">
        <f>D76</f>
        <v>106.3525423728814</v>
      </c>
      <c r="E21" s="18">
        <f>E76</f>
        <v>92.71355932203393</v>
      </c>
      <c r="F21" s="16" t="s">
        <v>353</v>
      </c>
      <c r="G21" s="16" t="s">
        <v>353</v>
      </c>
      <c r="H21" s="16" t="s">
        <v>353</v>
      </c>
      <c r="I21" s="16" t="s">
        <v>353</v>
      </c>
      <c r="J21" s="16" t="s">
        <v>353</v>
      </c>
      <c r="K21" s="16" t="s">
        <v>353</v>
      </c>
      <c r="L21" s="16" t="s">
        <v>353</v>
      </c>
      <c r="M21" s="16" t="s">
        <v>353</v>
      </c>
      <c r="N21" s="16" t="s">
        <v>353</v>
      </c>
      <c r="O21" s="16" t="s">
        <v>353</v>
      </c>
      <c r="P21" s="16" t="s">
        <v>353</v>
      </c>
      <c r="Q21" s="16" t="s">
        <v>353</v>
      </c>
      <c r="R21" s="16" t="s">
        <v>353</v>
      </c>
      <c r="S21" s="16" t="s">
        <v>353</v>
      </c>
      <c r="T21" s="35">
        <f t="shared" ref="T21:BO21" si="4">T76</f>
        <v>0</v>
      </c>
      <c r="U21" s="35">
        <f t="shared" si="4"/>
        <v>0</v>
      </c>
      <c r="V21" s="35">
        <f t="shared" si="4"/>
        <v>131.41999999999999</v>
      </c>
      <c r="W21" s="35">
        <f t="shared" si="4"/>
        <v>0</v>
      </c>
      <c r="X21" s="35">
        <f t="shared" si="4"/>
        <v>0</v>
      </c>
      <c r="Y21" s="35">
        <f t="shared" si="4"/>
        <v>0</v>
      </c>
      <c r="Z21" s="35">
        <f t="shared" si="4"/>
        <v>0</v>
      </c>
      <c r="AA21" s="35">
        <f t="shared" si="4"/>
        <v>0</v>
      </c>
      <c r="AB21" s="35">
        <f t="shared" si="4"/>
        <v>0</v>
      </c>
      <c r="AC21" s="35">
        <f t="shared" si="4"/>
        <v>0</v>
      </c>
      <c r="AD21" s="35">
        <f t="shared" si="4"/>
        <v>0</v>
      </c>
      <c r="AE21" s="35">
        <f t="shared" si="4"/>
        <v>0</v>
      </c>
      <c r="AF21" s="35">
        <f t="shared" si="4"/>
        <v>0</v>
      </c>
      <c r="AG21" s="35">
        <f t="shared" si="4"/>
        <v>0</v>
      </c>
      <c r="AH21" s="35">
        <f t="shared" si="4"/>
        <v>0</v>
      </c>
      <c r="AI21" s="35">
        <f t="shared" si="4"/>
        <v>0</v>
      </c>
      <c r="AJ21" s="35">
        <f t="shared" si="4"/>
        <v>18.545000000000002</v>
      </c>
      <c r="AK21" s="35">
        <f t="shared" si="4"/>
        <v>0</v>
      </c>
      <c r="AL21" s="35">
        <f t="shared" si="4"/>
        <v>0.69599999999999995</v>
      </c>
      <c r="AM21" s="35">
        <f t="shared" si="4"/>
        <v>0</v>
      </c>
      <c r="AN21" s="35">
        <f t="shared" si="4"/>
        <v>0</v>
      </c>
      <c r="AO21" s="35">
        <f t="shared" si="4"/>
        <v>0</v>
      </c>
      <c r="AP21" s="35">
        <f t="shared" si="4"/>
        <v>19.178000000000001</v>
      </c>
      <c r="AQ21" s="35">
        <f t="shared" si="4"/>
        <v>18.545000000000002</v>
      </c>
      <c r="AR21" s="35">
        <f t="shared" si="4"/>
        <v>0</v>
      </c>
      <c r="AS21" s="35">
        <f t="shared" si="4"/>
        <v>1.044</v>
      </c>
      <c r="AT21" s="35">
        <f t="shared" si="4"/>
        <v>0</v>
      </c>
      <c r="AU21" s="35">
        <f t="shared" si="4"/>
        <v>0</v>
      </c>
      <c r="AV21" s="35">
        <f t="shared" si="4"/>
        <v>0</v>
      </c>
      <c r="AW21" s="35">
        <f t="shared" si="4"/>
        <v>0</v>
      </c>
      <c r="AX21" s="35">
        <f t="shared" si="4"/>
        <v>0.16</v>
      </c>
      <c r="AY21" s="35">
        <f t="shared" si="4"/>
        <v>0</v>
      </c>
      <c r="AZ21" s="35">
        <f t="shared" si="4"/>
        <v>1.946</v>
      </c>
      <c r="BA21" s="35">
        <f t="shared" si="4"/>
        <v>0</v>
      </c>
      <c r="BB21" s="35">
        <f t="shared" si="4"/>
        <v>0</v>
      </c>
      <c r="BC21" s="35">
        <f t="shared" si="4"/>
        <v>0</v>
      </c>
      <c r="BD21" s="35">
        <f t="shared" si="4"/>
        <v>0</v>
      </c>
      <c r="BE21" s="35">
        <f t="shared" si="4"/>
        <v>0</v>
      </c>
      <c r="BF21" s="35">
        <f t="shared" si="4"/>
        <v>0</v>
      </c>
      <c r="BG21" s="35">
        <f t="shared" si="4"/>
        <v>8.0659999999999989</v>
      </c>
      <c r="BH21" s="35">
        <f t="shared" si="4"/>
        <v>0.246</v>
      </c>
      <c r="BI21" s="35">
        <f t="shared" si="4"/>
        <v>23</v>
      </c>
      <c r="BJ21" s="35">
        <f t="shared" si="4"/>
        <v>0</v>
      </c>
      <c r="BK21" s="35">
        <f t="shared" si="4"/>
        <v>0</v>
      </c>
      <c r="BL21" s="35">
        <f t="shared" si="4"/>
        <v>0</v>
      </c>
      <c r="BM21" s="35">
        <f t="shared" si="4"/>
        <v>0</v>
      </c>
      <c r="BN21" s="35">
        <f t="shared" si="4"/>
        <v>0</v>
      </c>
      <c r="BO21" s="35">
        <f t="shared" si="4"/>
        <v>0</v>
      </c>
      <c r="BP21" s="35">
        <f t="shared" ref="BP21:CK21" si="5">BP76</f>
        <v>0</v>
      </c>
      <c r="BQ21" s="35">
        <f t="shared" si="5"/>
        <v>0</v>
      </c>
      <c r="BR21" s="35">
        <f t="shared" si="5"/>
        <v>0</v>
      </c>
      <c r="BS21" s="35">
        <f t="shared" si="5"/>
        <v>0.16</v>
      </c>
      <c r="BT21" s="35">
        <f t="shared" si="5"/>
        <v>0</v>
      </c>
      <c r="BU21" s="35">
        <f t="shared" si="5"/>
        <v>0</v>
      </c>
      <c r="BV21" s="35">
        <f t="shared" si="5"/>
        <v>0</v>
      </c>
      <c r="BW21" s="35">
        <f t="shared" si="5"/>
        <v>0</v>
      </c>
      <c r="BX21" s="35">
        <f t="shared" si="5"/>
        <v>0</v>
      </c>
      <c r="BY21" s="35">
        <f t="shared" si="5"/>
        <v>0</v>
      </c>
      <c r="BZ21" s="35">
        <f t="shared" si="5"/>
        <v>150.125</v>
      </c>
      <c r="CA21" s="35">
        <f t="shared" si="5"/>
        <v>0</v>
      </c>
      <c r="CB21" s="35">
        <f t="shared" si="5"/>
        <v>2.6419999999999999</v>
      </c>
      <c r="CC21" s="35">
        <f t="shared" si="5"/>
        <v>0</v>
      </c>
      <c r="CD21" s="35">
        <f t="shared" si="5"/>
        <v>0</v>
      </c>
      <c r="CE21" s="35">
        <f t="shared" si="5"/>
        <v>0</v>
      </c>
      <c r="CF21" s="35">
        <f t="shared" si="5"/>
        <v>19.178000000000001</v>
      </c>
      <c r="CG21" s="35">
        <f t="shared" si="5"/>
        <v>18.705000000000002</v>
      </c>
      <c r="CH21" s="35">
        <f t="shared" si="5"/>
        <v>0</v>
      </c>
      <c r="CI21" s="35">
        <f t="shared" si="5"/>
        <v>9.11</v>
      </c>
      <c r="CJ21" s="35">
        <f t="shared" si="5"/>
        <v>0.246</v>
      </c>
      <c r="CK21" s="35">
        <f t="shared" si="5"/>
        <v>23</v>
      </c>
      <c r="CL21" s="35"/>
      <c r="CM21" s="13"/>
      <c r="CN21" s="13"/>
      <c r="CO21" s="13"/>
    </row>
    <row r="22" spans="1:93" ht="60" x14ac:dyDescent="0.25">
      <c r="A22" s="6" t="s">
        <v>14</v>
      </c>
      <c r="B22" s="7" t="s">
        <v>15</v>
      </c>
      <c r="C22" s="6" t="s">
        <v>11</v>
      </c>
      <c r="D22" s="18" t="str">
        <f>D133</f>
        <v>нд</v>
      </c>
      <c r="E22" s="18" t="str">
        <f>E133</f>
        <v>нд</v>
      </c>
      <c r="F22" s="16" t="s">
        <v>353</v>
      </c>
      <c r="G22" s="16" t="s">
        <v>353</v>
      </c>
      <c r="H22" s="16" t="s">
        <v>353</v>
      </c>
      <c r="I22" s="16" t="s">
        <v>353</v>
      </c>
      <c r="J22" s="16" t="s">
        <v>353</v>
      </c>
      <c r="K22" s="16" t="s">
        <v>353</v>
      </c>
      <c r="L22" s="16" t="s">
        <v>353</v>
      </c>
      <c r="M22" s="16" t="s">
        <v>353</v>
      </c>
      <c r="N22" s="16" t="s">
        <v>353</v>
      </c>
      <c r="O22" s="16" t="s">
        <v>353</v>
      </c>
      <c r="P22" s="16" t="s">
        <v>353</v>
      </c>
      <c r="Q22" s="16" t="s">
        <v>353</v>
      </c>
      <c r="R22" s="16" t="s">
        <v>353</v>
      </c>
      <c r="S22" s="16" t="s">
        <v>353</v>
      </c>
      <c r="T22" s="35" t="str">
        <f t="shared" ref="T22:BO22" si="6">T133</f>
        <v>нд</v>
      </c>
      <c r="U22" s="35" t="str">
        <f t="shared" si="6"/>
        <v>нд</v>
      </c>
      <c r="V22" s="35" t="str">
        <f t="shared" si="6"/>
        <v>нд</v>
      </c>
      <c r="W22" s="35" t="str">
        <f t="shared" si="6"/>
        <v>нд</v>
      </c>
      <c r="X22" s="35" t="str">
        <f t="shared" si="6"/>
        <v>нд</v>
      </c>
      <c r="Y22" s="35" t="str">
        <f t="shared" si="6"/>
        <v>нд</v>
      </c>
      <c r="Z22" s="35" t="str">
        <f t="shared" si="6"/>
        <v>нд</v>
      </c>
      <c r="AA22" s="35" t="str">
        <f t="shared" si="6"/>
        <v>нд</v>
      </c>
      <c r="AB22" s="35" t="str">
        <f t="shared" si="6"/>
        <v>нд</v>
      </c>
      <c r="AC22" s="35" t="str">
        <f t="shared" si="6"/>
        <v>нд</v>
      </c>
      <c r="AD22" s="35" t="str">
        <f t="shared" si="6"/>
        <v>нд</v>
      </c>
      <c r="AE22" s="35" t="str">
        <f t="shared" si="6"/>
        <v>нд</v>
      </c>
      <c r="AF22" s="35" t="str">
        <f t="shared" si="6"/>
        <v>нд</v>
      </c>
      <c r="AG22" s="35" t="str">
        <f t="shared" si="6"/>
        <v>нд</v>
      </c>
      <c r="AH22" s="35" t="str">
        <f t="shared" si="6"/>
        <v>нд</v>
      </c>
      <c r="AI22" s="35" t="str">
        <f t="shared" si="6"/>
        <v>нд</v>
      </c>
      <c r="AJ22" s="35" t="str">
        <f t="shared" si="6"/>
        <v>нд</v>
      </c>
      <c r="AK22" s="35" t="str">
        <f t="shared" si="6"/>
        <v>нд</v>
      </c>
      <c r="AL22" s="35" t="str">
        <f t="shared" si="6"/>
        <v>нд</v>
      </c>
      <c r="AM22" s="35" t="str">
        <f t="shared" si="6"/>
        <v>нд</v>
      </c>
      <c r="AN22" s="35" t="str">
        <f t="shared" si="6"/>
        <v>нд</v>
      </c>
      <c r="AO22" s="35" t="str">
        <f t="shared" si="6"/>
        <v>нд</v>
      </c>
      <c r="AP22" s="35" t="str">
        <f t="shared" si="6"/>
        <v>нд</v>
      </c>
      <c r="AQ22" s="35" t="str">
        <f t="shared" si="6"/>
        <v>нд</v>
      </c>
      <c r="AR22" s="35" t="str">
        <f t="shared" si="6"/>
        <v>нд</v>
      </c>
      <c r="AS22" s="35" t="str">
        <f t="shared" si="6"/>
        <v>нд</v>
      </c>
      <c r="AT22" s="35" t="str">
        <f t="shared" si="6"/>
        <v>нд</v>
      </c>
      <c r="AU22" s="35" t="str">
        <f t="shared" si="6"/>
        <v>нд</v>
      </c>
      <c r="AV22" s="35" t="str">
        <f t="shared" si="6"/>
        <v>нд</v>
      </c>
      <c r="AW22" s="35" t="str">
        <f t="shared" si="6"/>
        <v>нд</v>
      </c>
      <c r="AX22" s="35" t="str">
        <f t="shared" si="6"/>
        <v>нд</v>
      </c>
      <c r="AY22" s="35" t="str">
        <f t="shared" si="6"/>
        <v>нд</v>
      </c>
      <c r="AZ22" s="35" t="str">
        <f t="shared" si="6"/>
        <v>нд</v>
      </c>
      <c r="BA22" s="35" t="str">
        <f t="shared" si="6"/>
        <v>нд</v>
      </c>
      <c r="BB22" s="35" t="str">
        <f t="shared" si="6"/>
        <v>нд</v>
      </c>
      <c r="BC22" s="35" t="str">
        <f t="shared" si="6"/>
        <v>нд</v>
      </c>
      <c r="BD22" s="35" t="str">
        <f t="shared" si="6"/>
        <v>нд</v>
      </c>
      <c r="BE22" s="35" t="str">
        <f t="shared" si="6"/>
        <v>нд</v>
      </c>
      <c r="BF22" s="35" t="str">
        <f t="shared" si="6"/>
        <v>нд</v>
      </c>
      <c r="BG22" s="35" t="str">
        <f t="shared" si="6"/>
        <v>нд</v>
      </c>
      <c r="BH22" s="35" t="str">
        <f t="shared" si="6"/>
        <v>нд</v>
      </c>
      <c r="BI22" s="35" t="str">
        <f t="shared" si="6"/>
        <v>нд</v>
      </c>
      <c r="BJ22" s="35" t="str">
        <f t="shared" si="6"/>
        <v>нд</v>
      </c>
      <c r="BK22" s="35" t="str">
        <f t="shared" si="6"/>
        <v>нд</v>
      </c>
      <c r="BL22" s="35" t="str">
        <f t="shared" si="6"/>
        <v>нд</v>
      </c>
      <c r="BM22" s="35" t="str">
        <f t="shared" si="6"/>
        <v>нд</v>
      </c>
      <c r="BN22" s="35" t="str">
        <f t="shared" si="6"/>
        <v>нд</v>
      </c>
      <c r="BO22" s="35" t="str">
        <f t="shared" si="6"/>
        <v>нд</v>
      </c>
      <c r="BP22" s="35" t="str">
        <f t="shared" ref="BP22:CK22" si="7">BP133</f>
        <v>нд</v>
      </c>
      <c r="BQ22" s="35" t="str">
        <f t="shared" si="7"/>
        <v>нд</v>
      </c>
      <c r="BR22" s="35" t="str">
        <f t="shared" si="7"/>
        <v>нд</v>
      </c>
      <c r="BS22" s="35" t="str">
        <f t="shared" si="7"/>
        <v>нд</v>
      </c>
      <c r="BT22" s="35" t="str">
        <f t="shared" si="7"/>
        <v>нд</v>
      </c>
      <c r="BU22" s="35" t="str">
        <f t="shared" si="7"/>
        <v>нд</v>
      </c>
      <c r="BV22" s="35" t="str">
        <f t="shared" si="7"/>
        <v>нд</v>
      </c>
      <c r="BW22" s="35" t="str">
        <f t="shared" si="7"/>
        <v>нд</v>
      </c>
      <c r="BX22" s="35" t="str">
        <f t="shared" si="7"/>
        <v>нд</v>
      </c>
      <c r="BY22" s="35" t="str">
        <f t="shared" si="7"/>
        <v>нд</v>
      </c>
      <c r="BZ22" s="35" t="str">
        <f t="shared" si="7"/>
        <v>нд</v>
      </c>
      <c r="CA22" s="35" t="str">
        <f t="shared" si="7"/>
        <v>нд</v>
      </c>
      <c r="CB22" s="35" t="str">
        <f t="shared" si="7"/>
        <v>нд</v>
      </c>
      <c r="CC22" s="35" t="str">
        <f t="shared" si="7"/>
        <v>нд</v>
      </c>
      <c r="CD22" s="35" t="str">
        <f t="shared" si="7"/>
        <v>нд</v>
      </c>
      <c r="CE22" s="35" t="str">
        <f t="shared" si="7"/>
        <v>нд</v>
      </c>
      <c r="CF22" s="35" t="str">
        <f t="shared" si="7"/>
        <v>нд</v>
      </c>
      <c r="CG22" s="35" t="str">
        <f t="shared" si="7"/>
        <v>нд</v>
      </c>
      <c r="CH22" s="35" t="str">
        <f t="shared" si="7"/>
        <v>нд</v>
      </c>
      <c r="CI22" s="35" t="str">
        <f t="shared" si="7"/>
        <v>нд</v>
      </c>
      <c r="CJ22" s="35" t="str">
        <f t="shared" si="7"/>
        <v>нд</v>
      </c>
      <c r="CK22" s="35" t="str">
        <f t="shared" si="7"/>
        <v>нд</v>
      </c>
      <c r="CL22" s="35"/>
      <c r="CM22" s="13"/>
      <c r="CN22" s="13"/>
      <c r="CO22" s="13"/>
    </row>
    <row r="23" spans="1:93" ht="30" x14ac:dyDescent="0.25">
      <c r="A23" s="6" t="s">
        <v>16</v>
      </c>
      <c r="B23" s="7" t="s">
        <v>17</v>
      </c>
      <c r="C23" s="6" t="s">
        <v>11</v>
      </c>
      <c r="D23" s="18">
        <f>D136</f>
        <v>147.51355932203393</v>
      </c>
      <c r="E23" s="18">
        <f>E136</f>
        <v>147.51355932203393</v>
      </c>
      <c r="F23" s="16" t="s">
        <v>353</v>
      </c>
      <c r="G23" s="16" t="s">
        <v>353</v>
      </c>
      <c r="H23" s="16" t="s">
        <v>353</v>
      </c>
      <c r="I23" s="16" t="s">
        <v>353</v>
      </c>
      <c r="J23" s="16" t="s">
        <v>353</v>
      </c>
      <c r="K23" s="16" t="s">
        <v>353</v>
      </c>
      <c r="L23" s="16" t="s">
        <v>353</v>
      </c>
      <c r="M23" s="16" t="s">
        <v>353</v>
      </c>
      <c r="N23" s="16" t="s">
        <v>353</v>
      </c>
      <c r="O23" s="16" t="s">
        <v>353</v>
      </c>
      <c r="P23" s="16" t="s">
        <v>353</v>
      </c>
      <c r="Q23" s="16" t="s">
        <v>353</v>
      </c>
      <c r="R23" s="16" t="s">
        <v>353</v>
      </c>
      <c r="S23" s="16" t="s">
        <v>353</v>
      </c>
      <c r="T23" s="35">
        <f t="shared" ref="T23:BO23" si="8">T136</f>
        <v>0</v>
      </c>
      <c r="U23" s="35">
        <f t="shared" si="8"/>
        <v>0</v>
      </c>
      <c r="V23" s="35">
        <f t="shared" si="8"/>
        <v>0</v>
      </c>
      <c r="W23" s="35">
        <f t="shared" si="8"/>
        <v>0</v>
      </c>
      <c r="X23" s="35">
        <f t="shared" si="8"/>
        <v>0</v>
      </c>
      <c r="Y23" s="35">
        <f t="shared" si="8"/>
        <v>0</v>
      </c>
      <c r="Z23" s="35">
        <f t="shared" si="8"/>
        <v>0</v>
      </c>
      <c r="AA23" s="35">
        <f t="shared" si="8"/>
        <v>0</v>
      </c>
      <c r="AB23" s="35">
        <f t="shared" si="8"/>
        <v>0</v>
      </c>
      <c r="AC23" s="35">
        <f t="shared" si="8"/>
        <v>0</v>
      </c>
      <c r="AD23" s="35">
        <f t="shared" si="8"/>
        <v>0</v>
      </c>
      <c r="AE23" s="35">
        <f t="shared" si="8"/>
        <v>0</v>
      </c>
      <c r="AF23" s="35">
        <f t="shared" si="8"/>
        <v>0</v>
      </c>
      <c r="AG23" s="35">
        <f t="shared" si="8"/>
        <v>0</v>
      </c>
      <c r="AH23" s="35">
        <f t="shared" si="8"/>
        <v>0</v>
      </c>
      <c r="AI23" s="35">
        <f t="shared" si="8"/>
        <v>0</v>
      </c>
      <c r="AJ23" s="35">
        <f t="shared" si="8"/>
        <v>0</v>
      </c>
      <c r="AK23" s="35">
        <f t="shared" si="8"/>
        <v>0</v>
      </c>
      <c r="AL23" s="35">
        <f t="shared" si="8"/>
        <v>0</v>
      </c>
      <c r="AM23" s="35">
        <f t="shared" si="8"/>
        <v>0</v>
      </c>
      <c r="AN23" s="35">
        <f t="shared" si="8"/>
        <v>0</v>
      </c>
      <c r="AO23" s="35">
        <f t="shared" si="8"/>
        <v>0</v>
      </c>
      <c r="AP23" s="35">
        <f t="shared" si="8"/>
        <v>0</v>
      </c>
      <c r="AQ23" s="35">
        <f t="shared" si="8"/>
        <v>0</v>
      </c>
      <c r="AR23" s="35">
        <f t="shared" si="8"/>
        <v>0</v>
      </c>
      <c r="AS23" s="35">
        <f t="shared" si="8"/>
        <v>0</v>
      </c>
      <c r="AT23" s="35">
        <f t="shared" si="8"/>
        <v>0</v>
      </c>
      <c r="AU23" s="35">
        <f t="shared" si="8"/>
        <v>0</v>
      </c>
      <c r="AV23" s="35">
        <f t="shared" si="8"/>
        <v>0</v>
      </c>
      <c r="AW23" s="35">
        <f t="shared" si="8"/>
        <v>0</v>
      </c>
      <c r="AX23" s="35">
        <f t="shared" si="8"/>
        <v>0</v>
      </c>
      <c r="AY23" s="35">
        <f t="shared" si="8"/>
        <v>0</v>
      </c>
      <c r="AZ23" s="35">
        <f t="shared" si="8"/>
        <v>0</v>
      </c>
      <c r="BA23" s="35">
        <f t="shared" si="8"/>
        <v>0</v>
      </c>
      <c r="BB23" s="35">
        <f t="shared" si="8"/>
        <v>0</v>
      </c>
      <c r="BC23" s="35">
        <f t="shared" si="8"/>
        <v>0</v>
      </c>
      <c r="BD23" s="35">
        <f t="shared" si="8"/>
        <v>0</v>
      </c>
      <c r="BE23" s="35">
        <f t="shared" si="8"/>
        <v>0</v>
      </c>
      <c r="BF23" s="35">
        <f t="shared" si="8"/>
        <v>0</v>
      </c>
      <c r="BG23" s="35">
        <f t="shared" si="8"/>
        <v>0</v>
      </c>
      <c r="BH23" s="35">
        <f t="shared" si="8"/>
        <v>0</v>
      </c>
      <c r="BI23" s="35">
        <f t="shared" si="8"/>
        <v>0</v>
      </c>
      <c r="BJ23" s="35">
        <f t="shared" si="8"/>
        <v>0</v>
      </c>
      <c r="BK23" s="35">
        <f t="shared" si="8"/>
        <v>0</v>
      </c>
      <c r="BL23" s="35">
        <f t="shared" si="8"/>
        <v>0</v>
      </c>
      <c r="BM23" s="35">
        <f t="shared" si="8"/>
        <v>0</v>
      </c>
      <c r="BN23" s="35">
        <f t="shared" si="8"/>
        <v>0</v>
      </c>
      <c r="BO23" s="35">
        <f t="shared" si="8"/>
        <v>0</v>
      </c>
      <c r="BP23" s="35">
        <f t="shared" ref="BP23:CK23" si="9">BP136</f>
        <v>0</v>
      </c>
      <c r="BQ23" s="35">
        <f t="shared" si="9"/>
        <v>0</v>
      </c>
      <c r="BR23" s="35">
        <f t="shared" si="9"/>
        <v>0</v>
      </c>
      <c r="BS23" s="35">
        <f t="shared" si="9"/>
        <v>0</v>
      </c>
      <c r="BT23" s="35">
        <f t="shared" si="9"/>
        <v>0</v>
      </c>
      <c r="BU23" s="35">
        <f t="shared" si="9"/>
        <v>0</v>
      </c>
      <c r="BV23" s="35">
        <f t="shared" si="9"/>
        <v>0</v>
      </c>
      <c r="BW23" s="35">
        <f t="shared" si="9"/>
        <v>0</v>
      </c>
      <c r="BX23" s="35">
        <f t="shared" si="9"/>
        <v>0</v>
      </c>
      <c r="BY23" s="35">
        <f t="shared" si="9"/>
        <v>0</v>
      </c>
      <c r="BZ23" s="35">
        <f t="shared" si="9"/>
        <v>0</v>
      </c>
      <c r="CA23" s="35">
        <f t="shared" si="9"/>
        <v>0</v>
      </c>
      <c r="CB23" s="35">
        <f t="shared" si="9"/>
        <v>0</v>
      </c>
      <c r="CC23" s="35">
        <f t="shared" si="9"/>
        <v>0</v>
      </c>
      <c r="CD23" s="35">
        <f t="shared" si="9"/>
        <v>0</v>
      </c>
      <c r="CE23" s="35">
        <f t="shared" si="9"/>
        <v>0</v>
      </c>
      <c r="CF23" s="35">
        <f t="shared" si="9"/>
        <v>0</v>
      </c>
      <c r="CG23" s="35">
        <f t="shared" si="9"/>
        <v>0</v>
      </c>
      <c r="CH23" s="35">
        <f t="shared" si="9"/>
        <v>0</v>
      </c>
      <c r="CI23" s="35">
        <f t="shared" si="9"/>
        <v>0</v>
      </c>
      <c r="CJ23" s="35">
        <f t="shared" si="9"/>
        <v>0</v>
      </c>
      <c r="CK23" s="35">
        <f t="shared" si="9"/>
        <v>0</v>
      </c>
      <c r="CL23" s="35"/>
      <c r="CM23" s="13"/>
      <c r="CN23" s="13"/>
      <c r="CO23" s="13"/>
    </row>
    <row r="24" spans="1:93" ht="45" x14ac:dyDescent="0.25">
      <c r="A24" s="6" t="s">
        <v>18</v>
      </c>
      <c r="B24" s="7" t="s">
        <v>19</v>
      </c>
      <c r="C24" s="6" t="s">
        <v>11</v>
      </c>
      <c r="D24" s="18" t="str">
        <f>D143</f>
        <v>нд</v>
      </c>
      <c r="E24" s="18" t="str">
        <f>E143</f>
        <v>нд</v>
      </c>
      <c r="F24" s="16" t="s">
        <v>353</v>
      </c>
      <c r="G24" s="16" t="s">
        <v>353</v>
      </c>
      <c r="H24" s="16" t="s">
        <v>353</v>
      </c>
      <c r="I24" s="16" t="s">
        <v>353</v>
      </c>
      <c r="J24" s="16" t="s">
        <v>353</v>
      </c>
      <c r="K24" s="16" t="s">
        <v>353</v>
      </c>
      <c r="L24" s="16" t="s">
        <v>353</v>
      </c>
      <c r="M24" s="16" t="s">
        <v>353</v>
      </c>
      <c r="N24" s="16" t="s">
        <v>353</v>
      </c>
      <c r="O24" s="16" t="s">
        <v>353</v>
      </c>
      <c r="P24" s="16" t="s">
        <v>353</v>
      </c>
      <c r="Q24" s="16" t="s">
        <v>353</v>
      </c>
      <c r="R24" s="16" t="s">
        <v>353</v>
      </c>
      <c r="S24" s="16" t="s">
        <v>353</v>
      </c>
      <c r="T24" s="35" t="str">
        <f t="shared" ref="T24:BD24" si="10">T143</f>
        <v>нд</v>
      </c>
      <c r="U24" s="35" t="str">
        <f t="shared" si="10"/>
        <v>нд</v>
      </c>
      <c r="V24" s="35" t="str">
        <f t="shared" si="10"/>
        <v>нд</v>
      </c>
      <c r="W24" s="35" t="str">
        <f t="shared" si="10"/>
        <v>нд</v>
      </c>
      <c r="X24" s="35" t="str">
        <f t="shared" si="10"/>
        <v>нд</v>
      </c>
      <c r="Y24" s="35" t="str">
        <f t="shared" si="10"/>
        <v>нд</v>
      </c>
      <c r="Z24" s="35" t="str">
        <f t="shared" si="10"/>
        <v>нд</v>
      </c>
      <c r="AA24" s="35" t="str">
        <f t="shared" si="10"/>
        <v>нд</v>
      </c>
      <c r="AB24" s="35" t="str">
        <f t="shared" si="10"/>
        <v>нд</v>
      </c>
      <c r="AC24" s="35" t="str">
        <f t="shared" si="10"/>
        <v>нд</v>
      </c>
      <c r="AD24" s="35" t="str">
        <f t="shared" si="10"/>
        <v>нд</v>
      </c>
      <c r="AE24" s="35" t="str">
        <f t="shared" si="10"/>
        <v>нд</v>
      </c>
      <c r="AF24" s="35" t="str">
        <f t="shared" si="10"/>
        <v>нд</v>
      </c>
      <c r="AG24" s="35" t="str">
        <f t="shared" si="10"/>
        <v>нд</v>
      </c>
      <c r="AH24" s="35" t="str">
        <f t="shared" si="10"/>
        <v>нд</v>
      </c>
      <c r="AI24" s="35" t="str">
        <f t="shared" si="10"/>
        <v>нд</v>
      </c>
      <c r="AJ24" s="35" t="str">
        <f t="shared" si="10"/>
        <v>нд</v>
      </c>
      <c r="AK24" s="35" t="str">
        <f t="shared" si="10"/>
        <v>нд</v>
      </c>
      <c r="AL24" s="35" t="str">
        <f t="shared" si="10"/>
        <v>нд</v>
      </c>
      <c r="AM24" s="35" t="str">
        <f t="shared" si="10"/>
        <v>нд</v>
      </c>
      <c r="AN24" s="35" t="str">
        <f t="shared" si="10"/>
        <v>нд</v>
      </c>
      <c r="AO24" s="35" t="str">
        <f t="shared" si="10"/>
        <v>нд</v>
      </c>
      <c r="AP24" s="35" t="str">
        <f t="shared" si="10"/>
        <v>нд</v>
      </c>
      <c r="AQ24" s="35" t="str">
        <f t="shared" si="10"/>
        <v>нд</v>
      </c>
      <c r="AR24" s="35" t="str">
        <f t="shared" si="10"/>
        <v>нд</v>
      </c>
      <c r="AS24" s="35" t="str">
        <f t="shared" si="10"/>
        <v>нд</v>
      </c>
      <c r="AT24" s="35" t="str">
        <f t="shared" si="10"/>
        <v>нд</v>
      </c>
      <c r="AU24" s="35" t="str">
        <f t="shared" si="10"/>
        <v>нд</v>
      </c>
      <c r="AV24" s="35" t="str">
        <f t="shared" si="10"/>
        <v>нд</v>
      </c>
      <c r="AW24" s="35" t="str">
        <f t="shared" si="10"/>
        <v>нд</v>
      </c>
      <c r="AX24" s="35" t="str">
        <f t="shared" si="10"/>
        <v>нд</v>
      </c>
      <c r="AY24" s="35" t="str">
        <f t="shared" si="10"/>
        <v>нд</v>
      </c>
      <c r="AZ24" s="35" t="str">
        <f t="shared" si="10"/>
        <v>нд</v>
      </c>
      <c r="BA24" s="35" t="str">
        <f t="shared" si="10"/>
        <v>нд</v>
      </c>
      <c r="BB24" s="35" t="str">
        <f t="shared" si="10"/>
        <v>нд</v>
      </c>
      <c r="BC24" s="35" t="str">
        <f t="shared" si="10"/>
        <v>нд</v>
      </c>
      <c r="BD24" s="35" t="str">
        <f t="shared" si="10"/>
        <v>нд</v>
      </c>
      <c r="BE24" s="35" t="str">
        <f t="shared" ref="BE24:CK25" si="11">BE143</f>
        <v>нд</v>
      </c>
      <c r="BF24" s="35" t="str">
        <f t="shared" si="11"/>
        <v>нд</v>
      </c>
      <c r="BG24" s="35" t="str">
        <f t="shared" si="11"/>
        <v>нд</v>
      </c>
      <c r="BH24" s="35" t="str">
        <f t="shared" si="11"/>
        <v>нд</v>
      </c>
      <c r="BI24" s="35" t="str">
        <f t="shared" si="11"/>
        <v>нд</v>
      </c>
      <c r="BJ24" s="35" t="str">
        <f t="shared" si="11"/>
        <v>нд</v>
      </c>
      <c r="BK24" s="35" t="str">
        <f t="shared" si="11"/>
        <v>нд</v>
      </c>
      <c r="BL24" s="35" t="str">
        <f t="shared" si="11"/>
        <v>нд</v>
      </c>
      <c r="BM24" s="35" t="str">
        <f t="shared" si="11"/>
        <v>нд</v>
      </c>
      <c r="BN24" s="35" t="str">
        <f t="shared" si="11"/>
        <v>нд</v>
      </c>
      <c r="BO24" s="35" t="str">
        <f t="shared" si="11"/>
        <v>нд</v>
      </c>
      <c r="BP24" s="35" t="str">
        <f t="shared" si="11"/>
        <v>нд</v>
      </c>
      <c r="BQ24" s="35" t="str">
        <f t="shared" si="11"/>
        <v>нд</v>
      </c>
      <c r="BR24" s="35" t="str">
        <f t="shared" si="11"/>
        <v>нд</v>
      </c>
      <c r="BS24" s="35" t="str">
        <f t="shared" si="11"/>
        <v>нд</v>
      </c>
      <c r="BT24" s="35" t="str">
        <f t="shared" si="11"/>
        <v>нд</v>
      </c>
      <c r="BU24" s="35" t="str">
        <f t="shared" si="11"/>
        <v>нд</v>
      </c>
      <c r="BV24" s="35" t="str">
        <f t="shared" si="11"/>
        <v>нд</v>
      </c>
      <c r="BW24" s="35" t="str">
        <f t="shared" si="11"/>
        <v>нд</v>
      </c>
      <c r="BX24" s="35" t="str">
        <f t="shared" si="11"/>
        <v>нд</v>
      </c>
      <c r="BY24" s="35" t="str">
        <f t="shared" si="11"/>
        <v>нд</v>
      </c>
      <c r="BZ24" s="35" t="str">
        <f t="shared" si="11"/>
        <v>нд</v>
      </c>
      <c r="CA24" s="35" t="str">
        <f t="shared" si="11"/>
        <v>нд</v>
      </c>
      <c r="CB24" s="35" t="str">
        <f t="shared" si="11"/>
        <v>нд</v>
      </c>
      <c r="CC24" s="35" t="str">
        <f t="shared" si="11"/>
        <v>нд</v>
      </c>
      <c r="CD24" s="35" t="str">
        <f t="shared" si="11"/>
        <v>нд</v>
      </c>
      <c r="CE24" s="35" t="str">
        <f t="shared" si="11"/>
        <v>нд</v>
      </c>
      <c r="CF24" s="35" t="str">
        <f t="shared" si="11"/>
        <v>нд</v>
      </c>
      <c r="CG24" s="35" t="str">
        <f t="shared" si="11"/>
        <v>нд</v>
      </c>
      <c r="CH24" s="35" t="str">
        <f t="shared" si="11"/>
        <v>нд</v>
      </c>
      <c r="CI24" s="35" t="str">
        <f t="shared" si="11"/>
        <v>нд</v>
      </c>
      <c r="CJ24" s="35" t="str">
        <f t="shared" si="11"/>
        <v>нд</v>
      </c>
      <c r="CK24" s="35" t="str">
        <f t="shared" si="11"/>
        <v>нд</v>
      </c>
      <c r="CL24" s="35"/>
      <c r="CM24" s="13"/>
      <c r="CN24" s="13"/>
      <c r="CO24" s="13"/>
    </row>
    <row r="25" spans="1:93" ht="15.75" x14ac:dyDescent="0.25">
      <c r="A25" s="6" t="s">
        <v>20</v>
      </c>
      <c r="B25" s="7" t="s">
        <v>21</v>
      </c>
      <c r="C25" s="6" t="s">
        <v>11</v>
      </c>
      <c r="D25" s="18">
        <f>D144</f>
        <v>40.942372881355936</v>
      </c>
      <c r="E25" s="18">
        <f>E144</f>
        <v>35.243220338983051</v>
      </c>
      <c r="F25" s="16" t="s">
        <v>353</v>
      </c>
      <c r="G25" s="16" t="s">
        <v>353</v>
      </c>
      <c r="H25" s="16" t="s">
        <v>353</v>
      </c>
      <c r="I25" s="16" t="s">
        <v>353</v>
      </c>
      <c r="J25" s="16" t="s">
        <v>353</v>
      </c>
      <c r="K25" s="16" t="s">
        <v>353</v>
      </c>
      <c r="L25" s="16" t="s">
        <v>353</v>
      </c>
      <c r="M25" s="16" t="s">
        <v>353</v>
      </c>
      <c r="N25" s="16" t="s">
        <v>353</v>
      </c>
      <c r="O25" s="16" t="s">
        <v>353</v>
      </c>
      <c r="P25" s="16" t="s">
        <v>353</v>
      </c>
      <c r="Q25" s="16" t="s">
        <v>353</v>
      </c>
      <c r="R25" s="16" t="s">
        <v>353</v>
      </c>
      <c r="S25" s="16" t="s">
        <v>353</v>
      </c>
      <c r="T25" s="35">
        <f t="shared" ref="T25:BD25" si="12">T144</f>
        <v>0</v>
      </c>
      <c r="U25" s="35">
        <f t="shared" si="12"/>
        <v>0</v>
      </c>
      <c r="V25" s="35">
        <f t="shared" si="12"/>
        <v>0</v>
      </c>
      <c r="W25" s="35">
        <f t="shared" si="12"/>
        <v>0</v>
      </c>
      <c r="X25" s="35">
        <f t="shared" si="12"/>
        <v>0</v>
      </c>
      <c r="Y25" s="35">
        <f t="shared" si="12"/>
        <v>0</v>
      </c>
      <c r="Z25" s="35">
        <f t="shared" si="12"/>
        <v>0</v>
      </c>
      <c r="AA25" s="35">
        <f t="shared" si="12"/>
        <v>0</v>
      </c>
      <c r="AB25" s="35">
        <f t="shared" si="12"/>
        <v>0</v>
      </c>
      <c r="AC25" s="35">
        <f t="shared" si="12"/>
        <v>0</v>
      </c>
      <c r="AD25" s="35">
        <f t="shared" si="12"/>
        <v>0</v>
      </c>
      <c r="AE25" s="35">
        <f t="shared" si="12"/>
        <v>0</v>
      </c>
      <c r="AF25" s="35">
        <f t="shared" si="12"/>
        <v>0</v>
      </c>
      <c r="AG25" s="35">
        <f t="shared" si="12"/>
        <v>0</v>
      </c>
      <c r="AH25" s="35">
        <f t="shared" si="12"/>
        <v>0</v>
      </c>
      <c r="AI25" s="35">
        <f t="shared" si="12"/>
        <v>0</v>
      </c>
      <c r="AJ25" s="35">
        <f t="shared" si="12"/>
        <v>0</v>
      </c>
      <c r="AK25" s="35">
        <f t="shared" si="12"/>
        <v>0</v>
      </c>
      <c r="AL25" s="35">
        <f t="shared" si="12"/>
        <v>0</v>
      </c>
      <c r="AM25" s="35">
        <f t="shared" si="12"/>
        <v>0</v>
      </c>
      <c r="AN25" s="35">
        <f t="shared" si="12"/>
        <v>0</v>
      </c>
      <c r="AO25" s="35">
        <f t="shared" si="12"/>
        <v>0</v>
      </c>
      <c r="AP25" s="35">
        <f t="shared" si="12"/>
        <v>0.123</v>
      </c>
      <c r="AQ25" s="35">
        <f t="shared" si="12"/>
        <v>0</v>
      </c>
      <c r="AR25" s="35">
        <f t="shared" si="12"/>
        <v>0</v>
      </c>
      <c r="AS25" s="35">
        <f t="shared" si="12"/>
        <v>0</v>
      </c>
      <c r="AT25" s="35">
        <f t="shared" si="12"/>
        <v>0</v>
      </c>
      <c r="AU25" s="35">
        <f t="shared" si="12"/>
        <v>1</v>
      </c>
      <c r="AV25" s="35">
        <f t="shared" si="12"/>
        <v>0</v>
      </c>
      <c r="AW25" s="35">
        <f t="shared" si="12"/>
        <v>0</v>
      </c>
      <c r="AX25" s="35">
        <f t="shared" si="12"/>
        <v>0</v>
      </c>
      <c r="AY25" s="35">
        <f t="shared" si="12"/>
        <v>0</v>
      </c>
      <c r="AZ25" s="35">
        <f t="shared" si="12"/>
        <v>0</v>
      </c>
      <c r="BA25" s="35">
        <f t="shared" si="12"/>
        <v>0</v>
      </c>
      <c r="BB25" s="35">
        <f t="shared" si="12"/>
        <v>0</v>
      </c>
      <c r="BC25" s="35">
        <f t="shared" si="12"/>
        <v>0</v>
      </c>
      <c r="BD25" s="35">
        <f t="shared" si="12"/>
        <v>0</v>
      </c>
      <c r="BE25" s="35">
        <f t="shared" si="11"/>
        <v>0</v>
      </c>
      <c r="BF25" s="35">
        <f t="shared" si="11"/>
        <v>0</v>
      </c>
      <c r="BG25" s="35">
        <f>BG144</f>
        <v>0</v>
      </c>
      <c r="BH25" s="35">
        <f t="shared" si="11"/>
        <v>0</v>
      </c>
      <c r="BI25" s="35">
        <f t="shared" si="11"/>
        <v>0</v>
      </c>
      <c r="BJ25" s="35">
        <f t="shared" si="11"/>
        <v>0</v>
      </c>
      <c r="BK25" s="35">
        <f t="shared" si="11"/>
        <v>0</v>
      </c>
      <c r="BL25" s="35">
        <f t="shared" si="11"/>
        <v>0</v>
      </c>
      <c r="BM25" s="35">
        <f t="shared" si="11"/>
        <v>0</v>
      </c>
      <c r="BN25" s="35">
        <f t="shared" si="11"/>
        <v>0</v>
      </c>
      <c r="BO25" s="35">
        <f t="shared" si="11"/>
        <v>0</v>
      </c>
      <c r="BP25" s="35">
        <f t="shared" si="11"/>
        <v>0</v>
      </c>
      <c r="BQ25" s="35">
        <f t="shared" si="11"/>
        <v>0</v>
      </c>
      <c r="BR25" s="35">
        <f t="shared" si="11"/>
        <v>0</v>
      </c>
      <c r="BS25" s="35">
        <f t="shared" si="11"/>
        <v>0</v>
      </c>
      <c r="BT25" s="35">
        <f t="shared" si="11"/>
        <v>0</v>
      </c>
      <c r="BU25" s="35">
        <f t="shared" si="11"/>
        <v>0</v>
      </c>
      <c r="BV25" s="35">
        <f t="shared" si="11"/>
        <v>0</v>
      </c>
      <c r="BW25" s="35">
        <f t="shared" si="11"/>
        <v>0</v>
      </c>
      <c r="BX25" s="35">
        <f t="shared" si="11"/>
        <v>0</v>
      </c>
      <c r="BY25" s="35">
        <f t="shared" si="11"/>
        <v>0</v>
      </c>
      <c r="BZ25" s="35">
        <f t="shared" si="11"/>
        <v>0</v>
      </c>
      <c r="CA25" s="35">
        <f t="shared" si="11"/>
        <v>0</v>
      </c>
      <c r="CB25" s="35">
        <f t="shared" si="11"/>
        <v>0</v>
      </c>
      <c r="CC25" s="35">
        <f t="shared" si="11"/>
        <v>0</v>
      </c>
      <c r="CD25" s="35">
        <f t="shared" si="11"/>
        <v>0</v>
      </c>
      <c r="CE25" s="35">
        <f t="shared" si="11"/>
        <v>0</v>
      </c>
      <c r="CF25" s="35">
        <f t="shared" si="11"/>
        <v>0.123</v>
      </c>
      <c r="CG25" s="35">
        <f t="shared" si="11"/>
        <v>0</v>
      </c>
      <c r="CH25" s="35">
        <f t="shared" si="11"/>
        <v>0</v>
      </c>
      <c r="CI25" s="35">
        <f t="shared" si="11"/>
        <v>0</v>
      </c>
      <c r="CJ25" s="35">
        <f t="shared" si="11"/>
        <v>0</v>
      </c>
      <c r="CK25" s="35">
        <f t="shared" si="11"/>
        <v>1</v>
      </c>
      <c r="CL25" s="35"/>
      <c r="CM25" s="13"/>
      <c r="CN25" s="13"/>
      <c r="CO25" s="13"/>
    </row>
    <row r="26" spans="1:93" ht="15.75" x14ac:dyDescent="0.25">
      <c r="A26" s="10" t="s">
        <v>22</v>
      </c>
      <c r="B26" s="25" t="s">
        <v>23</v>
      </c>
      <c r="C26" s="26" t="s">
        <v>11</v>
      </c>
      <c r="D26" s="53">
        <f>D27+D76+D136+D144</f>
        <v>4341.8396271186439</v>
      </c>
      <c r="E26" s="53">
        <f>E27+E76+E136+E144</f>
        <v>4216.3627118644072</v>
      </c>
      <c r="F26" s="53" t="s">
        <v>353</v>
      </c>
      <c r="G26" s="53" t="s">
        <v>353</v>
      </c>
      <c r="H26" s="53" t="s">
        <v>353</v>
      </c>
      <c r="I26" s="53" t="s">
        <v>353</v>
      </c>
      <c r="J26" s="53" t="s">
        <v>353</v>
      </c>
      <c r="K26" s="53" t="s">
        <v>353</v>
      </c>
      <c r="L26" s="53" t="s">
        <v>353</v>
      </c>
      <c r="M26" s="53" t="s">
        <v>353</v>
      </c>
      <c r="N26" s="53" t="s">
        <v>353</v>
      </c>
      <c r="O26" s="53" t="s">
        <v>353</v>
      </c>
      <c r="P26" s="53" t="s">
        <v>353</v>
      </c>
      <c r="Q26" s="53" t="s">
        <v>353</v>
      </c>
      <c r="R26" s="53" t="s">
        <v>353</v>
      </c>
      <c r="S26" s="53" t="s">
        <v>353</v>
      </c>
      <c r="T26" s="53">
        <f>T27+T76+T136+T144</f>
        <v>0</v>
      </c>
      <c r="U26" s="53">
        <f t="shared" ref="U26:CF26" si="13">U27+U76+U136+U144</f>
        <v>0</v>
      </c>
      <c r="V26" s="53">
        <f t="shared" si="13"/>
        <v>207.01999999999998</v>
      </c>
      <c r="W26" s="53">
        <f t="shared" si="13"/>
        <v>0</v>
      </c>
      <c r="X26" s="53">
        <f t="shared" si="13"/>
        <v>36.917000000000002</v>
      </c>
      <c r="Y26" s="53">
        <f t="shared" si="13"/>
        <v>0</v>
      </c>
      <c r="Z26" s="53">
        <f t="shared" si="13"/>
        <v>0</v>
      </c>
      <c r="AA26" s="53">
        <f t="shared" si="13"/>
        <v>0</v>
      </c>
      <c r="AB26" s="53">
        <f t="shared" si="13"/>
        <v>0</v>
      </c>
      <c r="AC26" s="53">
        <f t="shared" si="13"/>
        <v>0</v>
      </c>
      <c r="AD26" s="53">
        <f t="shared" si="13"/>
        <v>0</v>
      </c>
      <c r="AE26" s="53">
        <f t="shared" si="13"/>
        <v>0</v>
      </c>
      <c r="AF26" s="53">
        <f t="shared" si="13"/>
        <v>0</v>
      </c>
      <c r="AG26" s="53">
        <f t="shared" si="13"/>
        <v>0</v>
      </c>
      <c r="AH26" s="53">
        <f t="shared" si="13"/>
        <v>0</v>
      </c>
      <c r="AI26" s="53">
        <f t="shared" si="13"/>
        <v>0</v>
      </c>
      <c r="AJ26" s="53">
        <f t="shared" si="13"/>
        <v>92.19</v>
      </c>
      <c r="AK26" s="53">
        <f t="shared" si="13"/>
        <v>0</v>
      </c>
      <c r="AL26" s="53">
        <f t="shared" si="13"/>
        <v>5.34</v>
      </c>
      <c r="AM26" s="53">
        <f t="shared" si="13"/>
        <v>0</v>
      </c>
      <c r="AN26" s="53">
        <f t="shared" si="13"/>
        <v>0</v>
      </c>
      <c r="AO26" s="53">
        <f t="shared" si="13"/>
        <v>0</v>
      </c>
      <c r="AP26" s="53">
        <f t="shared" si="13"/>
        <v>22.633000000000003</v>
      </c>
      <c r="AQ26" s="53">
        <f t="shared" si="13"/>
        <v>18.545000000000002</v>
      </c>
      <c r="AR26" s="53">
        <f t="shared" si="13"/>
        <v>0</v>
      </c>
      <c r="AS26" s="53">
        <f t="shared" si="13"/>
        <v>2.7199999999999998</v>
      </c>
      <c r="AT26" s="53">
        <f t="shared" si="13"/>
        <v>0.38700000000000001</v>
      </c>
      <c r="AU26" s="53">
        <f t="shared" si="13"/>
        <v>4</v>
      </c>
      <c r="AV26" s="53">
        <f t="shared" si="13"/>
        <v>0</v>
      </c>
      <c r="AW26" s="53">
        <f t="shared" si="13"/>
        <v>0</v>
      </c>
      <c r="AX26" s="53">
        <f t="shared" si="13"/>
        <v>73.807999999999979</v>
      </c>
      <c r="AY26" s="53">
        <f t="shared" si="13"/>
        <v>0</v>
      </c>
      <c r="AZ26" s="53">
        <f t="shared" si="13"/>
        <v>4.5629999999999997</v>
      </c>
      <c r="BA26" s="53">
        <f t="shared" si="13"/>
        <v>0</v>
      </c>
      <c r="BB26" s="53">
        <f t="shared" si="13"/>
        <v>0</v>
      </c>
      <c r="BC26" s="53">
        <f t="shared" si="13"/>
        <v>0</v>
      </c>
      <c r="BD26" s="53">
        <f t="shared" si="13"/>
        <v>0</v>
      </c>
      <c r="BE26" s="53">
        <f t="shared" si="13"/>
        <v>73.647999999999982</v>
      </c>
      <c r="BF26" s="53">
        <f t="shared" si="13"/>
        <v>0</v>
      </c>
      <c r="BG26" s="53">
        <f t="shared" si="13"/>
        <v>51.625</v>
      </c>
      <c r="BH26" s="53">
        <f t="shared" si="13"/>
        <v>0.52800000000000002</v>
      </c>
      <c r="BI26" s="53">
        <f t="shared" si="13"/>
        <v>23</v>
      </c>
      <c r="BJ26" s="53">
        <f t="shared" si="13"/>
        <v>0</v>
      </c>
      <c r="BK26" s="53">
        <f t="shared" si="13"/>
        <v>0</v>
      </c>
      <c r="BL26" s="53">
        <f t="shared" si="13"/>
        <v>14.57</v>
      </c>
      <c r="BM26" s="53">
        <f t="shared" si="13"/>
        <v>0</v>
      </c>
      <c r="BN26" s="53">
        <f t="shared" si="13"/>
        <v>1.226</v>
      </c>
      <c r="BO26" s="53">
        <f t="shared" si="13"/>
        <v>0</v>
      </c>
      <c r="BP26" s="53">
        <f t="shared" si="13"/>
        <v>0</v>
      </c>
      <c r="BQ26" s="53">
        <f t="shared" si="13"/>
        <v>0</v>
      </c>
      <c r="BR26" s="53">
        <f t="shared" si="13"/>
        <v>0</v>
      </c>
      <c r="BS26" s="53">
        <f t="shared" si="13"/>
        <v>14.73</v>
      </c>
      <c r="BT26" s="53">
        <f t="shared" si="13"/>
        <v>0</v>
      </c>
      <c r="BU26" s="53">
        <f t="shared" si="13"/>
        <v>22.526</v>
      </c>
      <c r="BV26" s="53">
        <f t="shared" si="13"/>
        <v>0</v>
      </c>
      <c r="BW26" s="53">
        <f t="shared" si="13"/>
        <v>0</v>
      </c>
      <c r="BX26" s="53">
        <f t="shared" si="13"/>
        <v>0</v>
      </c>
      <c r="BY26" s="53">
        <f t="shared" si="13"/>
        <v>0</v>
      </c>
      <c r="BZ26" s="53">
        <f t="shared" si="13"/>
        <v>387.58799999999997</v>
      </c>
      <c r="CA26" s="53">
        <f t="shared" si="13"/>
        <v>0</v>
      </c>
      <c r="CB26" s="53">
        <f t="shared" si="13"/>
        <v>48.045999999999999</v>
      </c>
      <c r="CC26" s="53">
        <f t="shared" si="13"/>
        <v>0</v>
      </c>
      <c r="CD26" s="53">
        <f t="shared" si="13"/>
        <v>0</v>
      </c>
      <c r="CE26" s="53">
        <f t="shared" si="13"/>
        <v>0</v>
      </c>
      <c r="CF26" s="53">
        <f t="shared" si="13"/>
        <v>22.633000000000003</v>
      </c>
      <c r="CG26" s="53">
        <f t="shared" ref="CG26:CK26" si="14">CG27+CG76+CG136+CG144</f>
        <v>106.92299999999999</v>
      </c>
      <c r="CH26" s="53">
        <f t="shared" si="14"/>
        <v>0</v>
      </c>
      <c r="CI26" s="53">
        <f t="shared" si="14"/>
        <v>76.871000000000009</v>
      </c>
      <c r="CJ26" s="53">
        <f t="shared" si="14"/>
        <v>0.91500000000000004</v>
      </c>
      <c r="CK26" s="53">
        <f t="shared" si="14"/>
        <v>27</v>
      </c>
      <c r="CL26" s="37"/>
    </row>
    <row r="27" spans="1:93" ht="30" x14ac:dyDescent="0.25">
      <c r="A27" s="6" t="s">
        <v>24</v>
      </c>
      <c r="B27" s="7" t="s">
        <v>25</v>
      </c>
      <c r="C27" s="6" t="s">
        <v>11</v>
      </c>
      <c r="D27" s="18">
        <f>D36</f>
        <v>4047.0311525423722</v>
      </c>
      <c r="E27" s="18">
        <f>E36</f>
        <v>3940.8923728813561</v>
      </c>
      <c r="F27" s="16" t="s">
        <v>353</v>
      </c>
      <c r="G27" s="16" t="s">
        <v>353</v>
      </c>
      <c r="H27" s="16" t="s">
        <v>353</v>
      </c>
      <c r="I27" s="16" t="s">
        <v>353</v>
      </c>
      <c r="J27" s="16" t="s">
        <v>353</v>
      </c>
      <c r="K27" s="16" t="s">
        <v>353</v>
      </c>
      <c r="L27" s="16" t="s">
        <v>353</v>
      </c>
      <c r="M27" s="16" t="s">
        <v>353</v>
      </c>
      <c r="N27" s="16" t="s">
        <v>353</v>
      </c>
      <c r="O27" s="16" t="s">
        <v>353</v>
      </c>
      <c r="P27" s="16" t="s">
        <v>353</v>
      </c>
      <c r="Q27" s="16" t="s">
        <v>353</v>
      </c>
      <c r="R27" s="16" t="s">
        <v>353</v>
      </c>
      <c r="S27" s="16" t="s">
        <v>353</v>
      </c>
      <c r="T27" s="18">
        <f t="shared" ref="T27:CE27" si="15">T36</f>
        <v>0</v>
      </c>
      <c r="U27" s="18">
        <f t="shared" si="15"/>
        <v>0</v>
      </c>
      <c r="V27" s="18">
        <f t="shared" si="15"/>
        <v>75.600000000000009</v>
      </c>
      <c r="W27" s="18">
        <f t="shared" si="15"/>
        <v>0</v>
      </c>
      <c r="X27" s="18">
        <f t="shared" si="15"/>
        <v>36.917000000000002</v>
      </c>
      <c r="Y27" s="18">
        <f t="shared" si="15"/>
        <v>0</v>
      </c>
      <c r="Z27" s="18">
        <f t="shared" si="15"/>
        <v>0</v>
      </c>
      <c r="AA27" s="18">
        <f t="shared" si="15"/>
        <v>0</v>
      </c>
      <c r="AB27" s="18">
        <f t="shared" si="15"/>
        <v>0</v>
      </c>
      <c r="AC27" s="18">
        <f t="shared" si="15"/>
        <v>0</v>
      </c>
      <c r="AD27" s="18">
        <f t="shared" si="15"/>
        <v>0</v>
      </c>
      <c r="AE27" s="18">
        <f t="shared" si="15"/>
        <v>0</v>
      </c>
      <c r="AF27" s="18">
        <f t="shared" si="15"/>
        <v>0</v>
      </c>
      <c r="AG27" s="18">
        <f t="shared" si="15"/>
        <v>0</v>
      </c>
      <c r="AH27" s="18">
        <f t="shared" si="15"/>
        <v>0</v>
      </c>
      <c r="AI27" s="18">
        <f t="shared" si="15"/>
        <v>0</v>
      </c>
      <c r="AJ27" s="18">
        <f t="shared" si="15"/>
        <v>73.644999999999996</v>
      </c>
      <c r="AK27" s="18">
        <f t="shared" si="15"/>
        <v>0</v>
      </c>
      <c r="AL27" s="18">
        <f t="shared" si="15"/>
        <v>4.6440000000000001</v>
      </c>
      <c r="AM27" s="18">
        <f t="shared" si="15"/>
        <v>0</v>
      </c>
      <c r="AN27" s="18">
        <f t="shared" si="15"/>
        <v>0</v>
      </c>
      <c r="AO27" s="18">
        <f t="shared" si="15"/>
        <v>0</v>
      </c>
      <c r="AP27" s="18">
        <f t="shared" si="15"/>
        <v>3.3319999999999999</v>
      </c>
      <c r="AQ27" s="18">
        <f t="shared" si="15"/>
        <v>0</v>
      </c>
      <c r="AR27" s="18">
        <f t="shared" si="15"/>
        <v>0</v>
      </c>
      <c r="AS27" s="18">
        <f t="shared" si="15"/>
        <v>1.6759999999999999</v>
      </c>
      <c r="AT27" s="18">
        <f t="shared" si="15"/>
        <v>0.38700000000000001</v>
      </c>
      <c r="AU27" s="18">
        <f t="shared" si="15"/>
        <v>3</v>
      </c>
      <c r="AV27" s="18">
        <f t="shared" si="15"/>
        <v>0</v>
      </c>
      <c r="AW27" s="18">
        <f t="shared" si="15"/>
        <v>0</v>
      </c>
      <c r="AX27" s="18">
        <f t="shared" si="15"/>
        <v>73.647999999999982</v>
      </c>
      <c r="AY27" s="18">
        <f t="shared" si="15"/>
        <v>0</v>
      </c>
      <c r="AZ27" s="18">
        <f t="shared" si="15"/>
        <v>2.617</v>
      </c>
      <c r="BA27" s="18">
        <f t="shared" si="15"/>
        <v>0</v>
      </c>
      <c r="BB27" s="18">
        <f t="shared" si="15"/>
        <v>0</v>
      </c>
      <c r="BC27" s="18">
        <f t="shared" si="15"/>
        <v>0</v>
      </c>
      <c r="BD27" s="18">
        <f t="shared" si="15"/>
        <v>0</v>
      </c>
      <c r="BE27" s="18">
        <f t="shared" si="15"/>
        <v>73.647999999999982</v>
      </c>
      <c r="BF27" s="18">
        <f t="shared" si="15"/>
        <v>0</v>
      </c>
      <c r="BG27" s="18">
        <f t="shared" si="15"/>
        <v>43.559000000000005</v>
      </c>
      <c r="BH27" s="18">
        <f t="shared" si="15"/>
        <v>0.28200000000000003</v>
      </c>
      <c r="BI27" s="18">
        <f t="shared" si="15"/>
        <v>0</v>
      </c>
      <c r="BJ27" s="18">
        <f t="shared" si="15"/>
        <v>0</v>
      </c>
      <c r="BK27" s="18">
        <f t="shared" si="15"/>
        <v>0</v>
      </c>
      <c r="BL27" s="18">
        <f t="shared" si="15"/>
        <v>14.57</v>
      </c>
      <c r="BM27" s="18">
        <f t="shared" si="15"/>
        <v>0</v>
      </c>
      <c r="BN27" s="18">
        <f t="shared" si="15"/>
        <v>1.226</v>
      </c>
      <c r="BO27" s="18">
        <f t="shared" si="15"/>
        <v>0</v>
      </c>
      <c r="BP27" s="18">
        <f t="shared" si="15"/>
        <v>0</v>
      </c>
      <c r="BQ27" s="18">
        <f t="shared" si="15"/>
        <v>0</v>
      </c>
      <c r="BR27" s="18">
        <f t="shared" si="15"/>
        <v>0</v>
      </c>
      <c r="BS27" s="18">
        <f t="shared" si="15"/>
        <v>14.57</v>
      </c>
      <c r="BT27" s="18">
        <f t="shared" si="15"/>
        <v>0</v>
      </c>
      <c r="BU27" s="18">
        <f t="shared" si="15"/>
        <v>22.526</v>
      </c>
      <c r="BV27" s="18">
        <f t="shared" si="15"/>
        <v>0</v>
      </c>
      <c r="BW27" s="18">
        <f t="shared" si="15"/>
        <v>0</v>
      </c>
      <c r="BX27" s="18">
        <f t="shared" si="15"/>
        <v>0</v>
      </c>
      <c r="BY27" s="18">
        <f t="shared" si="15"/>
        <v>0</v>
      </c>
      <c r="BZ27" s="18">
        <f t="shared" si="15"/>
        <v>237.46299999999997</v>
      </c>
      <c r="CA27" s="18">
        <f t="shared" si="15"/>
        <v>0</v>
      </c>
      <c r="CB27" s="18">
        <f t="shared" si="15"/>
        <v>45.403999999999996</v>
      </c>
      <c r="CC27" s="18">
        <f t="shared" si="15"/>
        <v>0</v>
      </c>
      <c r="CD27" s="18">
        <f t="shared" si="15"/>
        <v>0</v>
      </c>
      <c r="CE27" s="18">
        <f t="shared" si="15"/>
        <v>0</v>
      </c>
      <c r="CF27" s="18">
        <f t="shared" ref="CF27:CL27" si="16">CF36</f>
        <v>3.3319999999999999</v>
      </c>
      <c r="CG27" s="18">
        <f t="shared" si="16"/>
        <v>88.217999999999989</v>
      </c>
      <c r="CH27" s="18">
        <f t="shared" si="16"/>
        <v>0</v>
      </c>
      <c r="CI27" s="18">
        <f t="shared" si="16"/>
        <v>67.76100000000001</v>
      </c>
      <c r="CJ27" s="18">
        <f t="shared" si="16"/>
        <v>0.66900000000000004</v>
      </c>
      <c r="CK27" s="18">
        <f t="shared" si="16"/>
        <v>3</v>
      </c>
      <c r="CL27" s="18">
        <f t="shared" si="16"/>
        <v>0</v>
      </c>
    </row>
    <row r="28" spans="1:93" ht="45" x14ac:dyDescent="0.25">
      <c r="A28" s="6" t="s">
        <v>26</v>
      </c>
      <c r="B28" s="7" t="s">
        <v>27</v>
      </c>
      <c r="C28" s="6" t="s">
        <v>11</v>
      </c>
      <c r="D28" s="16" t="s">
        <v>353</v>
      </c>
      <c r="E28" s="16" t="s">
        <v>353</v>
      </c>
      <c r="F28" s="16" t="s">
        <v>353</v>
      </c>
      <c r="G28" s="16" t="s">
        <v>353</v>
      </c>
      <c r="H28" s="16" t="s">
        <v>353</v>
      </c>
      <c r="I28" s="16" t="s">
        <v>353</v>
      </c>
      <c r="J28" s="16" t="s">
        <v>353</v>
      </c>
      <c r="K28" s="16" t="s">
        <v>353</v>
      </c>
      <c r="L28" s="16" t="s">
        <v>353</v>
      </c>
      <c r="M28" s="16" t="s">
        <v>353</v>
      </c>
      <c r="N28" s="16" t="s">
        <v>353</v>
      </c>
      <c r="O28" s="16" t="s">
        <v>353</v>
      </c>
      <c r="P28" s="16" t="s">
        <v>353</v>
      </c>
      <c r="Q28" s="16" t="s">
        <v>353</v>
      </c>
      <c r="R28" s="16" t="s">
        <v>353</v>
      </c>
      <c r="S28" s="16" t="s">
        <v>353</v>
      </c>
      <c r="T28" s="16" t="s">
        <v>353</v>
      </c>
      <c r="U28" s="16" t="s">
        <v>353</v>
      </c>
      <c r="V28" s="16" t="s">
        <v>353</v>
      </c>
      <c r="W28" s="16" t="s">
        <v>353</v>
      </c>
      <c r="X28" s="16" t="s">
        <v>353</v>
      </c>
      <c r="Y28" s="16" t="s">
        <v>353</v>
      </c>
      <c r="Z28" s="16" t="s">
        <v>353</v>
      </c>
      <c r="AA28" s="16" t="s">
        <v>353</v>
      </c>
      <c r="AB28" s="16" t="s">
        <v>353</v>
      </c>
      <c r="AC28" s="16" t="s">
        <v>353</v>
      </c>
      <c r="AD28" s="16" t="s">
        <v>353</v>
      </c>
      <c r="AE28" s="16" t="s">
        <v>353</v>
      </c>
      <c r="AF28" s="16" t="s">
        <v>353</v>
      </c>
      <c r="AG28" s="16" t="s">
        <v>353</v>
      </c>
      <c r="AH28" s="16" t="s">
        <v>353</v>
      </c>
      <c r="AI28" s="16" t="s">
        <v>353</v>
      </c>
      <c r="AJ28" s="16" t="s">
        <v>353</v>
      </c>
      <c r="AK28" s="16" t="s">
        <v>353</v>
      </c>
      <c r="AL28" s="16" t="s">
        <v>353</v>
      </c>
      <c r="AM28" s="16" t="s">
        <v>353</v>
      </c>
      <c r="AN28" s="16" t="s">
        <v>353</v>
      </c>
      <c r="AO28" s="16" t="s">
        <v>353</v>
      </c>
      <c r="AP28" s="16" t="s">
        <v>353</v>
      </c>
      <c r="AQ28" s="16" t="s">
        <v>353</v>
      </c>
      <c r="AR28" s="16" t="s">
        <v>353</v>
      </c>
      <c r="AS28" s="16" t="s">
        <v>353</v>
      </c>
      <c r="AT28" s="16" t="s">
        <v>353</v>
      </c>
      <c r="AU28" s="16" t="s">
        <v>353</v>
      </c>
      <c r="AV28" s="16" t="s">
        <v>353</v>
      </c>
      <c r="AW28" s="16" t="s">
        <v>353</v>
      </c>
      <c r="AX28" s="16" t="s">
        <v>353</v>
      </c>
      <c r="AY28" s="16" t="s">
        <v>353</v>
      </c>
      <c r="AZ28" s="16" t="s">
        <v>353</v>
      </c>
      <c r="BA28" s="16" t="s">
        <v>353</v>
      </c>
      <c r="BB28" s="16" t="s">
        <v>353</v>
      </c>
      <c r="BC28" s="16" t="s">
        <v>353</v>
      </c>
      <c r="BD28" s="16" t="s">
        <v>353</v>
      </c>
      <c r="BE28" s="16" t="s">
        <v>353</v>
      </c>
      <c r="BF28" s="16" t="s">
        <v>353</v>
      </c>
      <c r="BG28" s="16" t="s">
        <v>353</v>
      </c>
      <c r="BH28" s="16" t="s">
        <v>353</v>
      </c>
      <c r="BI28" s="16" t="s">
        <v>353</v>
      </c>
      <c r="BJ28" s="16" t="s">
        <v>353</v>
      </c>
      <c r="BK28" s="16" t="s">
        <v>353</v>
      </c>
      <c r="BL28" s="16" t="s">
        <v>353</v>
      </c>
      <c r="BM28" s="16" t="s">
        <v>353</v>
      </c>
      <c r="BN28" s="16" t="s">
        <v>353</v>
      </c>
      <c r="BO28" s="16" t="s">
        <v>353</v>
      </c>
      <c r="BP28" s="16" t="s">
        <v>353</v>
      </c>
      <c r="BQ28" s="16" t="s">
        <v>353</v>
      </c>
      <c r="BR28" s="16" t="s">
        <v>353</v>
      </c>
      <c r="BS28" s="16" t="s">
        <v>353</v>
      </c>
      <c r="BT28" s="16" t="s">
        <v>353</v>
      </c>
      <c r="BU28" s="16" t="s">
        <v>353</v>
      </c>
      <c r="BV28" s="16" t="s">
        <v>353</v>
      </c>
      <c r="BW28" s="16" t="s">
        <v>353</v>
      </c>
      <c r="BX28" s="16" t="s">
        <v>353</v>
      </c>
      <c r="BY28" s="16" t="s">
        <v>353</v>
      </c>
      <c r="BZ28" s="16" t="s">
        <v>353</v>
      </c>
      <c r="CA28" s="16" t="s">
        <v>353</v>
      </c>
      <c r="CB28" s="16" t="s">
        <v>353</v>
      </c>
      <c r="CC28" s="16" t="s">
        <v>353</v>
      </c>
      <c r="CD28" s="16" t="s">
        <v>353</v>
      </c>
      <c r="CE28" s="16" t="s">
        <v>353</v>
      </c>
      <c r="CF28" s="16" t="s">
        <v>353</v>
      </c>
      <c r="CG28" s="16" t="s">
        <v>353</v>
      </c>
      <c r="CH28" s="16" t="s">
        <v>353</v>
      </c>
      <c r="CI28" s="16" t="s">
        <v>353</v>
      </c>
      <c r="CJ28" s="16" t="s">
        <v>353</v>
      </c>
      <c r="CK28" s="16" t="s">
        <v>353</v>
      </c>
      <c r="CL28" s="16" t="s">
        <v>353</v>
      </c>
    </row>
    <row r="29" spans="1:93" ht="60" x14ac:dyDescent="0.25">
      <c r="A29" s="8" t="s">
        <v>28</v>
      </c>
      <c r="B29" s="28" t="s">
        <v>29</v>
      </c>
      <c r="C29" s="22" t="s">
        <v>11</v>
      </c>
      <c r="D29" s="29" t="s">
        <v>353</v>
      </c>
      <c r="E29" s="29" t="s">
        <v>353</v>
      </c>
      <c r="F29" s="29" t="s">
        <v>353</v>
      </c>
      <c r="G29" s="29" t="s">
        <v>353</v>
      </c>
      <c r="H29" s="29" t="s">
        <v>353</v>
      </c>
      <c r="I29" s="59" t="s">
        <v>353</v>
      </c>
      <c r="J29" s="29" t="s">
        <v>353</v>
      </c>
      <c r="K29" s="29" t="s">
        <v>353</v>
      </c>
      <c r="L29" s="29" t="s">
        <v>353</v>
      </c>
      <c r="M29" s="29" t="s">
        <v>353</v>
      </c>
      <c r="N29" s="29" t="s">
        <v>353</v>
      </c>
      <c r="O29" s="29" t="s">
        <v>353</v>
      </c>
      <c r="P29" s="29" t="s">
        <v>353</v>
      </c>
      <c r="Q29" s="29" t="s">
        <v>353</v>
      </c>
      <c r="R29" s="29" t="s">
        <v>353</v>
      </c>
      <c r="S29" s="29" t="s">
        <v>353</v>
      </c>
      <c r="T29" s="29" t="s">
        <v>353</v>
      </c>
      <c r="U29" s="29" t="s">
        <v>353</v>
      </c>
      <c r="V29" s="29" t="s">
        <v>353</v>
      </c>
      <c r="W29" s="29" t="s">
        <v>353</v>
      </c>
      <c r="X29" s="29" t="s">
        <v>353</v>
      </c>
      <c r="Y29" s="29" t="s">
        <v>353</v>
      </c>
      <c r="Z29" s="29" t="s">
        <v>353</v>
      </c>
      <c r="AA29" s="29" t="s">
        <v>353</v>
      </c>
      <c r="AB29" s="29" t="s">
        <v>353</v>
      </c>
      <c r="AC29" s="29" t="s">
        <v>353</v>
      </c>
      <c r="AD29" s="29" t="s">
        <v>353</v>
      </c>
      <c r="AE29" s="29" t="s">
        <v>353</v>
      </c>
      <c r="AF29" s="29" t="s">
        <v>353</v>
      </c>
      <c r="AG29" s="29" t="s">
        <v>353</v>
      </c>
      <c r="AH29" s="29" t="s">
        <v>353</v>
      </c>
      <c r="AI29" s="29" t="s">
        <v>353</v>
      </c>
      <c r="AJ29" s="29" t="s">
        <v>353</v>
      </c>
      <c r="AK29" s="29" t="s">
        <v>353</v>
      </c>
      <c r="AL29" s="29" t="s">
        <v>353</v>
      </c>
      <c r="AM29" s="29" t="s">
        <v>353</v>
      </c>
      <c r="AN29" s="29" t="s">
        <v>353</v>
      </c>
      <c r="AO29" s="29" t="s">
        <v>353</v>
      </c>
      <c r="AP29" s="29" t="s">
        <v>353</v>
      </c>
      <c r="AQ29" s="29" t="s">
        <v>353</v>
      </c>
      <c r="AR29" s="29" t="s">
        <v>353</v>
      </c>
      <c r="AS29" s="29" t="s">
        <v>353</v>
      </c>
      <c r="AT29" s="29" t="s">
        <v>353</v>
      </c>
      <c r="AU29" s="29" t="s">
        <v>353</v>
      </c>
      <c r="AV29" s="29" t="s">
        <v>353</v>
      </c>
      <c r="AW29" s="29" t="s">
        <v>353</v>
      </c>
      <c r="AX29" s="29" t="s">
        <v>353</v>
      </c>
      <c r="AY29" s="29" t="s">
        <v>353</v>
      </c>
      <c r="AZ29" s="29" t="s">
        <v>353</v>
      </c>
      <c r="BA29" s="29" t="s">
        <v>353</v>
      </c>
      <c r="BB29" s="29" t="s">
        <v>353</v>
      </c>
      <c r="BC29" s="29" t="s">
        <v>353</v>
      </c>
      <c r="BD29" s="29" t="s">
        <v>353</v>
      </c>
      <c r="BE29" s="29" t="s">
        <v>353</v>
      </c>
      <c r="BF29" s="29" t="s">
        <v>353</v>
      </c>
      <c r="BG29" s="29" t="s">
        <v>353</v>
      </c>
      <c r="BH29" s="29" t="s">
        <v>353</v>
      </c>
      <c r="BI29" s="29" t="s">
        <v>353</v>
      </c>
      <c r="BJ29" s="29" t="s">
        <v>353</v>
      </c>
      <c r="BK29" s="29" t="s">
        <v>353</v>
      </c>
      <c r="BL29" s="29" t="s">
        <v>353</v>
      </c>
      <c r="BM29" s="29" t="s">
        <v>353</v>
      </c>
      <c r="BN29" s="29" t="s">
        <v>353</v>
      </c>
      <c r="BO29" s="29" t="s">
        <v>353</v>
      </c>
      <c r="BP29" s="29" t="s">
        <v>353</v>
      </c>
      <c r="BQ29" s="29" t="s">
        <v>353</v>
      </c>
      <c r="BR29" s="29" t="s">
        <v>353</v>
      </c>
      <c r="BS29" s="29" t="s">
        <v>353</v>
      </c>
      <c r="BT29" s="29" t="s">
        <v>353</v>
      </c>
      <c r="BU29" s="29" t="s">
        <v>353</v>
      </c>
      <c r="BV29" s="29" t="s">
        <v>353</v>
      </c>
      <c r="BW29" s="29" t="s">
        <v>353</v>
      </c>
      <c r="BX29" s="29" t="s">
        <v>353</v>
      </c>
      <c r="BY29" s="29" t="s">
        <v>353</v>
      </c>
      <c r="BZ29" s="29" t="s">
        <v>353</v>
      </c>
      <c r="CA29" s="29" t="s">
        <v>353</v>
      </c>
      <c r="CB29" s="29" t="s">
        <v>353</v>
      </c>
      <c r="CC29" s="29" t="s">
        <v>353</v>
      </c>
      <c r="CD29" s="29" t="s">
        <v>353</v>
      </c>
      <c r="CE29" s="29" t="s">
        <v>353</v>
      </c>
      <c r="CF29" s="29" t="s">
        <v>353</v>
      </c>
      <c r="CG29" s="29" t="s">
        <v>353</v>
      </c>
      <c r="CH29" s="29" t="s">
        <v>353</v>
      </c>
      <c r="CI29" s="29" t="s">
        <v>353</v>
      </c>
      <c r="CJ29" s="29" t="s">
        <v>353</v>
      </c>
      <c r="CK29" s="29" t="s">
        <v>353</v>
      </c>
      <c r="CL29" s="29" t="s">
        <v>353</v>
      </c>
    </row>
    <row r="30" spans="1:93" ht="60" x14ac:dyDescent="0.25">
      <c r="A30" s="8" t="s">
        <v>30</v>
      </c>
      <c r="B30" s="9" t="s">
        <v>31</v>
      </c>
      <c r="C30" s="8" t="s">
        <v>11</v>
      </c>
      <c r="D30" s="29" t="s">
        <v>353</v>
      </c>
      <c r="E30" s="29" t="s">
        <v>353</v>
      </c>
      <c r="F30" s="29" t="s">
        <v>353</v>
      </c>
      <c r="G30" s="29" t="s">
        <v>353</v>
      </c>
      <c r="H30" s="29" t="s">
        <v>353</v>
      </c>
      <c r="I30" s="29" t="s">
        <v>353</v>
      </c>
      <c r="J30" s="29" t="s">
        <v>353</v>
      </c>
      <c r="K30" s="29" t="s">
        <v>353</v>
      </c>
      <c r="L30" s="29" t="s">
        <v>353</v>
      </c>
      <c r="M30" s="29" t="s">
        <v>353</v>
      </c>
      <c r="N30" s="29" t="s">
        <v>353</v>
      </c>
      <c r="O30" s="29" t="s">
        <v>353</v>
      </c>
      <c r="P30" s="29" t="s">
        <v>353</v>
      </c>
      <c r="Q30" s="29" t="s">
        <v>353</v>
      </c>
      <c r="R30" s="29" t="s">
        <v>353</v>
      </c>
      <c r="S30" s="29" t="s">
        <v>353</v>
      </c>
      <c r="T30" s="29" t="s">
        <v>353</v>
      </c>
      <c r="U30" s="29" t="s">
        <v>353</v>
      </c>
      <c r="V30" s="29" t="s">
        <v>353</v>
      </c>
      <c r="W30" s="29" t="s">
        <v>353</v>
      </c>
      <c r="X30" s="29" t="s">
        <v>353</v>
      </c>
      <c r="Y30" s="29" t="s">
        <v>353</v>
      </c>
      <c r="Z30" s="29" t="s">
        <v>353</v>
      </c>
      <c r="AA30" s="29" t="s">
        <v>353</v>
      </c>
      <c r="AB30" s="29" t="s">
        <v>353</v>
      </c>
      <c r="AC30" s="29" t="s">
        <v>353</v>
      </c>
      <c r="AD30" s="29" t="s">
        <v>353</v>
      </c>
      <c r="AE30" s="29" t="s">
        <v>353</v>
      </c>
      <c r="AF30" s="29" t="s">
        <v>353</v>
      </c>
      <c r="AG30" s="29" t="s">
        <v>353</v>
      </c>
      <c r="AH30" s="29" t="s">
        <v>353</v>
      </c>
      <c r="AI30" s="29" t="s">
        <v>353</v>
      </c>
      <c r="AJ30" s="29" t="s">
        <v>353</v>
      </c>
      <c r="AK30" s="29" t="s">
        <v>353</v>
      </c>
      <c r="AL30" s="29" t="s">
        <v>353</v>
      </c>
      <c r="AM30" s="29" t="s">
        <v>353</v>
      </c>
      <c r="AN30" s="29" t="s">
        <v>353</v>
      </c>
      <c r="AO30" s="29" t="s">
        <v>353</v>
      </c>
      <c r="AP30" s="29" t="s">
        <v>353</v>
      </c>
      <c r="AQ30" s="29" t="s">
        <v>353</v>
      </c>
      <c r="AR30" s="29" t="s">
        <v>353</v>
      </c>
      <c r="AS30" s="29" t="s">
        <v>353</v>
      </c>
      <c r="AT30" s="29" t="s">
        <v>353</v>
      </c>
      <c r="AU30" s="29" t="s">
        <v>353</v>
      </c>
      <c r="AV30" s="29" t="s">
        <v>353</v>
      </c>
      <c r="AW30" s="29" t="s">
        <v>353</v>
      </c>
      <c r="AX30" s="29" t="s">
        <v>353</v>
      </c>
      <c r="AY30" s="29" t="s">
        <v>353</v>
      </c>
      <c r="AZ30" s="29" t="s">
        <v>353</v>
      </c>
      <c r="BA30" s="29" t="s">
        <v>353</v>
      </c>
      <c r="BB30" s="29" t="s">
        <v>353</v>
      </c>
      <c r="BC30" s="29" t="s">
        <v>353</v>
      </c>
      <c r="BD30" s="29" t="s">
        <v>353</v>
      </c>
      <c r="BE30" s="29" t="s">
        <v>353</v>
      </c>
      <c r="BF30" s="29" t="s">
        <v>353</v>
      </c>
      <c r="BG30" s="29" t="s">
        <v>353</v>
      </c>
      <c r="BH30" s="29" t="s">
        <v>353</v>
      </c>
      <c r="BI30" s="29" t="s">
        <v>353</v>
      </c>
      <c r="BJ30" s="29" t="s">
        <v>353</v>
      </c>
      <c r="BK30" s="29" t="s">
        <v>353</v>
      </c>
      <c r="BL30" s="29" t="s">
        <v>353</v>
      </c>
      <c r="BM30" s="29" t="s">
        <v>353</v>
      </c>
      <c r="BN30" s="29" t="s">
        <v>353</v>
      </c>
      <c r="BO30" s="29" t="s">
        <v>353</v>
      </c>
      <c r="BP30" s="29" t="s">
        <v>353</v>
      </c>
      <c r="BQ30" s="29" t="s">
        <v>353</v>
      </c>
      <c r="BR30" s="29" t="s">
        <v>353</v>
      </c>
      <c r="BS30" s="29" t="s">
        <v>353</v>
      </c>
      <c r="BT30" s="29" t="s">
        <v>353</v>
      </c>
      <c r="BU30" s="29" t="s">
        <v>353</v>
      </c>
      <c r="BV30" s="29" t="s">
        <v>353</v>
      </c>
      <c r="BW30" s="29" t="s">
        <v>353</v>
      </c>
      <c r="BX30" s="29" t="s">
        <v>353</v>
      </c>
      <c r="BY30" s="29" t="s">
        <v>353</v>
      </c>
      <c r="BZ30" s="29" t="s">
        <v>353</v>
      </c>
      <c r="CA30" s="29" t="s">
        <v>353</v>
      </c>
      <c r="CB30" s="29" t="s">
        <v>353</v>
      </c>
      <c r="CC30" s="29" t="s">
        <v>353</v>
      </c>
      <c r="CD30" s="29" t="s">
        <v>353</v>
      </c>
      <c r="CE30" s="29" t="s">
        <v>353</v>
      </c>
      <c r="CF30" s="29" t="s">
        <v>353</v>
      </c>
      <c r="CG30" s="29" t="s">
        <v>353</v>
      </c>
      <c r="CH30" s="29" t="s">
        <v>353</v>
      </c>
      <c r="CI30" s="29" t="s">
        <v>353</v>
      </c>
      <c r="CJ30" s="29" t="s">
        <v>353</v>
      </c>
      <c r="CK30" s="29" t="s">
        <v>353</v>
      </c>
      <c r="CL30" s="29" t="s">
        <v>353</v>
      </c>
    </row>
    <row r="31" spans="1:93" ht="60" x14ac:dyDescent="0.25">
      <c r="A31" s="8" t="s">
        <v>32</v>
      </c>
      <c r="B31" s="27" t="s">
        <v>33</v>
      </c>
      <c r="C31" s="21" t="s">
        <v>11</v>
      </c>
      <c r="D31" s="29" t="s">
        <v>353</v>
      </c>
      <c r="E31" s="29" t="s">
        <v>353</v>
      </c>
      <c r="F31" s="29" t="s">
        <v>353</v>
      </c>
      <c r="G31" s="29" t="s">
        <v>353</v>
      </c>
      <c r="H31" s="29" t="s">
        <v>353</v>
      </c>
      <c r="I31" s="29" t="s">
        <v>353</v>
      </c>
      <c r="J31" s="29" t="s">
        <v>353</v>
      </c>
      <c r="K31" s="29" t="s">
        <v>353</v>
      </c>
      <c r="L31" s="29" t="s">
        <v>353</v>
      </c>
      <c r="M31" s="29" t="s">
        <v>353</v>
      </c>
      <c r="N31" s="29" t="s">
        <v>353</v>
      </c>
      <c r="O31" s="29" t="s">
        <v>353</v>
      </c>
      <c r="P31" s="29" t="s">
        <v>353</v>
      </c>
      <c r="Q31" s="29" t="s">
        <v>353</v>
      </c>
      <c r="R31" s="29" t="s">
        <v>353</v>
      </c>
      <c r="S31" s="29" t="s">
        <v>353</v>
      </c>
      <c r="T31" s="29" t="s">
        <v>353</v>
      </c>
      <c r="U31" s="29" t="s">
        <v>353</v>
      </c>
      <c r="V31" s="29" t="s">
        <v>353</v>
      </c>
      <c r="W31" s="29" t="s">
        <v>353</v>
      </c>
      <c r="X31" s="29" t="s">
        <v>353</v>
      </c>
      <c r="Y31" s="29" t="s">
        <v>353</v>
      </c>
      <c r="Z31" s="29" t="s">
        <v>353</v>
      </c>
      <c r="AA31" s="29" t="s">
        <v>353</v>
      </c>
      <c r="AB31" s="29" t="s">
        <v>353</v>
      </c>
      <c r="AC31" s="29" t="s">
        <v>353</v>
      </c>
      <c r="AD31" s="29" t="s">
        <v>353</v>
      </c>
      <c r="AE31" s="29" t="s">
        <v>353</v>
      </c>
      <c r="AF31" s="29" t="s">
        <v>353</v>
      </c>
      <c r="AG31" s="29" t="s">
        <v>353</v>
      </c>
      <c r="AH31" s="29" t="s">
        <v>353</v>
      </c>
      <c r="AI31" s="29" t="s">
        <v>353</v>
      </c>
      <c r="AJ31" s="29" t="s">
        <v>353</v>
      </c>
      <c r="AK31" s="29" t="s">
        <v>353</v>
      </c>
      <c r="AL31" s="29" t="s">
        <v>353</v>
      </c>
      <c r="AM31" s="29" t="s">
        <v>353</v>
      </c>
      <c r="AN31" s="29" t="s">
        <v>353</v>
      </c>
      <c r="AO31" s="29" t="s">
        <v>353</v>
      </c>
      <c r="AP31" s="29" t="s">
        <v>353</v>
      </c>
      <c r="AQ31" s="29" t="s">
        <v>353</v>
      </c>
      <c r="AR31" s="29" t="s">
        <v>353</v>
      </c>
      <c r="AS31" s="29" t="s">
        <v>353</v>
      </c>
      <c r="AT31" s="29" t="s">
        <v>353</v>
      </c>
      <c r="AU31" s="29" t="s">
        <v>353</v>
      </c>
      <c r="AV31" s="29" t="s">
        <v>353</v>
      </c>
      <c r="AW31" s="29" t="s">
        <v>353</v>
      </c>
      <c r="AX31" s="29" t="s">
        <v>353</v>
      </c>
      <c r="AY31" s="29" t="s">
        <v>353</v>
      </c>
      <c r="AZ31" s="29" t="s">
        <v>353</v>
      </c>
      <c r="BA31" s="29" t="s">
        <v>353</v>
      </c>
      <c r="BB31" s="29" t="s">
        <v>353</v>
      </c>
      <c r="BC31" s="29" t="s">
        <v>353</v>
      </c>
      <c r="BD31" s="29" t="s">
        <v>353</v>
      </c>
      <c r="BE31" s="29" t="s">
        <v>353</v>
      </c>
      <c r="BF31" s="29" t="s">
        <v>353</v>
      </c>
      <c r="BG31" s="29" t="s">
        <v>353</v>
      </c>
      <c r="BH31" s="29" t="s">
        <v>353</v>
      </c>
      <c r="BI31" s="29" t="s">
        <v>353</v>
      </c>
      <c r="BJ31" s="29" t="s">
        <v>353</v>
      </c>
      <c r="BK31" s="29" t="s">
        <v>353</v>
      </c>
      <c r="BL31" s="29" t="s">
        <v>353</v>
      </c>
      <c r="BM31" s="29" t="s">
        <v>353</v>
      </c>
      <c r="BN31" s="29" t="s">
        <v>353</v>
      </c>
      <c r="BO31" s="29" t="s">
        <v>353</v>
      </c>
      <c r="BP31" s="29" t="s">
        <v>353</v>
      </c>
      <c r="BQ31" s="29" t="s">
        <v>353</v>
      </c>
      <c r="BR31" s="29" t="s">
        <v>353</v>
      </c>
      <c r="BS31" s="29" t="s">
        <v>353</v>
      </c>
      <c r="BT31" s="29" t="s">
        <v>353</v>
      </c>
      <c r="BU31" s="29" t="s">
        <v>353</v>
      </c>
      <c r="BV31" s="29" t="s">
        <v>353</v>
      </c>
      <c r="BW31" s="29" t="s">
        <v>353</v>
      </c>
      <c r="BX31" s="29" t="s">
        <v>353</v>
      </c>
      <c r="BY31" s="29" t="s">
        <v>353</v>
      </c>
      <c r="BZ31" s="29" t="s">
        <v>353</v>
      </c>
      <c r="CA31" s="29" t="s">
        <v>353</v>
      </c>
      <c r="CB31" s="29" t="s">
        <v>353</v>
      </c>
      <c r="CC31" s="29" t="s">
        <v>353</v>
      </c>
      <c r="CD31" s="29" t="s">
        <v>353</v>
      </c>
      <c r="CE31" s="29" t="s">
        <v>353</v>
      </c>
      <c r="CF31" s="29" t="s">
        <v>353</v>
      </c>
      <c r="CG31" s="29" t="s">
        <v>353</v>
      </c>
      <c r="CH31" s="29" t="s">
        <v>353</v>
      </c>
      <c r="CI31" s="29" t="s">
        <v>353</v>
      </c>
      <c r="CJ31" s="29" t="s">
        <v>353</v>
      </c>
      <c r="CK31" s="29" t="s">
        <v>353</v>
      </c>
      <c r="CL31" s="29" t="s">
        <v>353</v>
      </c>
    </row>
    <row r="32" spans="1:93" ht="45" x14ac:dyDescent="0.25">
      <c r="A32" s="6" t="s">
        <v>34</v>
      </c>
      <c r="B32" s="7" t="s">
        <v>35</v>
      </c>
      <c r="C32" s="6" t="s">
        <v>11</v>
      </c>
      <c r="D32" s="16" t="s">
        <v>353</v>
      </c>
      <c r="E32" s="16" t="s">
        <v>353</v>
      </c>
      <c r="F32" s="16" t="s">
        <v>353</v>
      </c>
      <c r="G32" s="16" t="s">
        <v>353</v>
      </c>
      <c r="H32" s="16" t="s">
        <v>353</v>
      </c>
      <c r="I32" s="16" t="s">
        <v>353</v>
      </c>
      <c r="J32" s="16" t="s">
        <v>353</v>
      </c>
      <c r="K32" s="16" t="s">
        <v>353</v>
      </c>
      <c r="L32" s="16" t="s">
        <v>353</v>
      </c>
      <c r="M32" s="16" t="s">
        <v>353</v>
      </c>
      <c r="N32" s="16" t="s">
        <v>353</v>
      </c>
      <c r="O32" s="16" t="s">
        <v>353</v>
      </c>
      <c r="P32" s="16" t="s">
        <v>353</v>
      </c>
      <c r="Q32" s="16" t="s">
        <v>353</v>
      </c>
      <c r="R32" s="16" t="s">
        <v>353</v>
      </c>
      <c r="S32" s="16" t="s">
        <v>353</v>
      </c>
      <c r="T32" s="16" t="s">
        <v>353</v>
      </c>
      <c r="U32" s="16" t="s">
        <v>353</v>
      </c>
      <c r="V32" s="16" t="s">
        <v>353</v>
      </c>
      <c r="W32" s="16" t="s">
        <v>353</v>
      </c>
      <c r="X32" s="16" t="s">
        <v>353</v>
      </c>
      <c r="Y32" s="16" t="s">
        <v>353</v>
      </c>
      <c r="Z32" s="16" t="s">
        <v>353</v>
      </c>
      <c r="AA32" s="16" t="s">
        <v>353</v>
      </c>
      <c r="AB32" s="16" t="s">
        <v>353</v>
      </c>
      <c r="AC32" s="16" t="s">
        <v>353</v>
      </c>
      <c r="AD32" s="16" t="s">
        <v>353</v>
      </c>
      <c r="AE32" s="16" t="s">
        <v>353</v>
      </c>
      <c r="AF32" s="16" t="s">
        <v>353</v>
      </c>
      <c r="AG32" s="16" t="s">
        <v>353</v>
      </c>
      <c r="AH32" s="16" t="s">
        <v>353</v>
      </c>
      <c r="AI32" s="16" t="s">
        <v>353</v>
      </c>
      <c r="AJ32" s="16" t="s">
        <v>353</v>
      </c>
      <c r="AK32" s="16" t="s">
        <v>353</v>
      </c>
      <c r="AL32" s="16" t="s">
        <v>353</v>
      </c>
      <c r="AM32" s="16" t="s">
        <v>353</v>
      </c>
      <c r="AN32" s="16" t="s">
        <v>353</v>
      </c>
      <c r="AO32" s="16" t="s">
        <v>353</v>
      </c>
      <c r="AP32" s="16" t="s">
        <v>353</v>
      </c>
      <c r="AQ32" s="16" t="s">
        <v>353</v>
      </c>
      <c r="AR32" s="16" t="s">
        <v>353</v>
      </c>
      <c r="AS32" s="16" t="s">
        <v>353</v>
      </c>
      <c r="AT32" s="16" t="s">
        <v>353</v>
      </c>
      <c r="AU32" s="16" t="s">
        <v>353</v>
      </c>
      <c r="AV32" s="16" t="s">
        <v>353</v>
      </c>
      <c r="AW32" s="16" t="s">
        <v>353</v>
      </c>
      <c r="AX32" s="16" t="s">
        <v>353</v>
      </c>
      <c r="AY32" s="16" t="s">
        <v>353</v>
      </c>
      <c r="AZ32" s="16" t="s">
        <v>353</v>
      </c>
      <c r="BA32" s="16" t="s">
        <v>353</v>
      </c>
      <c r="BB32" s="16" t="s">
        <v>353</v>
      </c>
      <c r="BC32" s="16" t="s">
        <v>353</v>
      </c>
      <c r="BD32" s="16" t="s">
        <v>353</v>
      </c>
      <c r="BE32" s="16" t="s">
        <v>353</v>
      </c>
      <c r="BF32" s="16" t="s">
        <v>353</v>
      </c>
      <c r="BG32" s="16" t="s">
        <v>353</v>
      </c>
      <c r="BH32" s="16" t="s">
        <v>353</v>
      </c>
      <c r="BI32" s="16" t="s">
        <v>353</v>
      </c>
      <c r="BJ32" s="16" t="s">
        <v>353</v>
      </c>
      <c r="BK32" s="16" t="s">
        <v>353</v>
      </c>
      <c r="BL32" s="16" t="s">
        <v>353</v>
      </c>
      <c r="BM32" s="16" t="s">
        <v>353</v>
      </c>
      <c r="BN32" s="16" t="s">
        <v>353</v>
      </c>
      <c r="BO32" s="16" t="s">
        <v>353</v>
      </c>
      <c r="BP32" s="16" t="s">
        <v>353</v>
      </c>
      <c r="BQ32" s="16" t="s">
        <v>353</v>
      </c>
      <c r="BR32" s="16" t="s">
        <v>353</v>
      </c>
      <c r="BS32" s="16" t="s">
        <v>353</v>
      </c>
      <c r="BT32" s="16" t="s">
        <v>353</v>
      </c>
      <c r="BU32" s="16" t="s">
        <v>353</v>
      </c>
      <c r="BV32" s="16" t="s">
        <v>353</v>
      </c>
      <c r="BW32" s="16" t="s">
        <v>353</v>
      </c>
      <c r="BX32" s="16" t="s">
        <v>353</v>
      </c>
      <c r="BY32" s="16" t="s">
        <v>353</v>
      </c>
      <c r="BZ32" s="16" t="s">
        <v>353</v>
      </c>
      <c r="CA32" s="16" t="s">
        <v>353</v>
      </c>
      <c r="CB32" s="16" t="s">
        <v>353</v>
      </c>
      <c r="CC32" s="16" t="s">
        <v>353</v>
      </c>
      <c r="CD32" s="16" t="s">
        <v>353</v>
      </c>
      <c r="CE32" s="16" t="s">
        <v>353</v>
      </c>
      <c r="CF32" s="16" t="s">
        <v>353</v>
      </c>
      <c r="CG32" s="16" t="s">
        <v>353</v>
      </c>
      <c r="CH32" s="16" t="s">
        <v>353</v>
      </c>
      <c r="CI32" s="16" t="s">
        <v>353</v>
      </c>
      <c r="CJ32" s="16" t="s">
        <v>353</v>
      </c>
      <c r="CK32" s="16" t="s">
        <v>353</v>
      </c>
      <c r="CL32" s="16" t="s">
        <v>353</v>
      </c>
    </row>
    <row r="33" spans="1:90" ht="75" x14ac:dyDescent="0.25">
      <c r="A33" s="8" t="s">
        <v>36</v>
      </c>
      <c r="B33" s="28" t="s">
        <v>37</v>
      </c>
      <c r="C33" s="58" t="s">
        <v>11</v>
      </c>
      <c r="D33" s="29" t="s">
        <v>353</v>
      </c>
      <c r="E33" s="29" t="s">
        <v>353</v>
      </c>
      <c r="F33" s="29" t="s">
        <v>353</v>
      </c>
      <c r="G33" s="29" t="s">
        <v>353</v>
      </c>
      <c r="H33" s="29" t="s">
        <v>353</v>
      </c>
      <c r="I33" s="29" t="s">
        <v>353</v>
      </c>
      <c r="J33" s="29" t="s">
        <v>353</v>
      </c>
      <c r="K33" s="29" t="s">
        <v>353</v>
      </c>
      <c r="L33" s="29" t="s">
        <v>353</v>
      </c>
      <c r="M33" s="29" t="s">
        <v>353</v>
      </c>
      <c r="N33" s="29" t="s">
        <v>353</v>
      </c>
      <c r="O33" s="29" t="s">
        <v>353</v>
      </c>
      <c r="P33" s="29" t="s">
        <v>353</v>
      </c>
      <c r="Q33" s="29" t="s">
        <v>353</v>
      </c>
      <c r="R33" s="29" t="s">
        <v>353</v>
      </c>
      <c r="S33" s="29" t="s">
        <v>353</v>
      </c>
      <c r="T33" s="29" t="s">
        <v>353</v>
      </c>
      <c r="U33" s="29" t="s">
        <v>353</v>
      </c>
      <c r="V33" s="29" t="s">
        <v>353</v>
      </c>
      <c r="W33" s="29" t="s">
        <v>353</v>
      </c>
      <c r="X33" s="29" t="s">
        <v>353</v>
      </c>
      <c r="Y33" s="29" t="s">
        <v>353</v>
      </c>
      <c r="Z33" s="29" t="s">
        <v>353</v>
      </c>
      <c r="AA33" s="29" t="s">
        <v>353</v>
      </c>
      <c r="AB33" s="29" t="s">
        <v>353</v>
      </c>
      <c r="AC33" s="29" t="s">
        <v>353</v>
      </c>
      <c r="AD33" s="29" t="s">
        <v>353</v>
      </c>
      <c r="AE33" s="29" t="s">
        <v>353</v>
      </c>
      <c r="AF33" s="29" t="s">
        <v>353</v>
      </c>
      <c r="AG33" s="29" t="s">
        <v>353</v>
      </c>
      <c r="AH33" s="29" t="s">
        <v>353</v>
      </c>
      <c r="AI33" s="29" t="s">
        <v>353</v>
      </c>
      <c r="AJ33" s="29" t="s">
        <v>353</v>
      </c>
      <c r="AK33" s="29" t="s">
        <v>353</v>
      </c>
      <c r="AL33" s="29" t="s">
        <v>353</v>
      </c>
      <c r="AM33" s="29" t="s">
        <v>353</v>
      </c>
      <c r="AN33" s="29" t="s">
        <v>353</v>
      </c>
      <c r="AO33" s="29" t="s">
        <v>353</v>
      </c>
      <c r="AP33" s="29" t="s">
        <v>353</v>
      </c>
      <c r="AQ33" s="29" t="s">
        <v>353</v>
      </c>
      <c r="AR33" s="29" t="s">
        <v>353</v>
      </c>
      <c r="AS33" s="29" t="s">
        <v>353</v>
      </c>
      <c r="AT33" s="29" t="s">
        <v>353</v>
      </c>
      <c r="AU33" s="29" t="s">
        <v>353</v>
      </c>
      <c r="AV33" s="29" t="s">
        <v>353</v>
      </c>
      <c r="AW33" s="29" t="s">
        <v>353</v>
      </c>
      <c r="AX33" s="29" t="s">
        <v>353</v>
      </c>
      <c r="AY33" s="29" t="s">
        <v>353</v>
      </c>
      <c r="AZ33" s="29" t="s">
        <v>353</v>
      </c>
      <c r="BA33" s="29" t="s">
        <v>353</v>
      </c>
      <c r="BB33" s="29" t="s">
        <v>353</v>
      </c>
      <c r="BC33" s="29" t="s">
        <v>353</v>
      </c>
      <c r="BD33" s="29" t="s">
        <v>353</v>
      </c>
      <c r="BE33" s="29" t="s">
        <v>353</v>
      </c>
      <c r="BF33" s="29" t="s">
        <v>353</v>
      </c>
      <c r="BG33" s="29" t="s">
        <v>353</v>
      </c>
      <c r="BH33" s="29" t="s">
        <v>353</v>
      </c>
      <c r="BI33" s="29" t="s">
        <v>353</v>
      </c>
      <c r="BJ33" s="29" t="s">
        <v>353</v>
      </c>
      <c r="BK33" s="29" t="s">
        <v>353</v>
      </c>
      <c r="BL33" s="29" t="s">
        <v>353</v>
      </c>
      <c r="BM33" s="29" t="s">
        <v>353</v>
      </c>
      <c r="BN33" s="29" t="s">
        <v>353</v>
      </c>
      <c r="BO33" s="29" t="s">
        <v>353</v>
      </c>
      <c r="BP33" s="29" t="s">
        <v>353</v>
      </c>
      <c r="BQ33" s="29" t="s">
        <v>353</v>
      </c>
      <c r="BR33" s="29" t="s">
        <v>353</v>
      </c>
      <c r="BS33" s="29" t="s">
        <v>353</v>
      </c>
      <c r="BT33" s="29" t="s">
        <v>353</v>
      </c>
      <c r="BU33" s="29" t="s">
        <v>353</v>
      </c>
      <c r="BV33" s="29" t="s">
        <v>353</v>
      </c>
      <c r="BW33" s="29" t="s">
        <v>353</v>
      </c>
      <c r="BX33" s="29" t="s">
        <v>353</v>
      </c>
      <c r="BY33" s="29" t="s">
        <v>353</v>
      </c>
      <c r="BZ33" s="29" t="s">
        <v>353</v>
      </c>
      <c r="CA33" s="29" t="s">
        <v>353</v>
      </c>
      <c r="CB33" s="29" t="s">
        <v>353</v>
      </c>
      <c r="CC33" s="29" t="s">
        <v>353</v>
      </c>
      <c r="CD33" s="29" t="s">
        <v>353</v>
      </c>
      <c r="CE33" s="29" t="s">
        <v>353</v>
      </c>
      <c r="CF33" s="29" t="s">
        <v>353</v>
      </c>
      <c r="CG33" s="29" t="s">
        <v>353</v>
      </c>
      <c r="CH33" s="29" t="s">
        <v>353</v>
      </c>
      <c r="CI33" s="29" t="s">
        <v>353</v>
      </c>
      <c r="CJ33" s="29" t="s">
        <v>353</v>
      </c>
      <c r="CK33" s="29" t="s">
        <v>353</v>
      </c>
      <c r="CL33" s="29" t="s">
        <v>353</v>
      </c>
    </row>
    <row r="34" spans="1:90" ht="45" x14ac:dyDescent="0.25">
      <c r="A34" s="8" t="s">
        <v>38</v>
      </c>
      <c r="B34" s="27" t="s">
        <v>39</v>
      </c>
      <c r="C34" s="58" t="s">
        <v>11</v>
      </c>
      <c r="D34" s="29" t="s">
        <v>353</v>
      </c>
      <c r="E34" s="29" t="s">
        <v>353</v>
      </c>
      <c r="F34" s="29" t="s">
        <v>353</v>
      </c>
      <c r="G34" s="29" t="s">
        <v>353</v>
      </c>
      <c r="H34" s="29" t="s">
        <v>353</v>
      </c>
      <c r="I34" s="29" t="s">
        <v>353</v>
      </c>
      <c r="J34" s="29" t="s">
        <v>353</v>
      </c>
      <c r="K34" s="29" t="s">
        <v>353</v>
      </c>
      <c r="L34" s="29" t="s">
        <v>353</v>
      </c>
      <c r="M34" s="29" t="s">
        <v>353</v>
      </c>
      <c r="N34" s="29" t="s">
        <v>353</v>
      </c>
      <c r="O34" s="29" t="s">
        <v>353</v>
      </c>
      <c r="P34" s="29" t="s">
        <v>353</v>
      </c>
      <c r="Q34" s="29" t="s">
        <v>353</v>
      </c>
      <c r="R34" s="29" t="s">
        <v>353</v>
      </c>
      <c r="S34" s="29" t="s">
        <v>353</v>
      </c>
      <c r="T34" s="29" t="s">
        <v>353</v>
      </c>
      <c r="U34" s="29" t="s">
        <v>353</v>
      </c>
      <c r="V34" s="29" t="s">
        <v>353</v>
      </c>
      <c r="W34" s="29" t="s">
        <v>353</v>
      </c>
      <c r="X34" s="29" t="s">
        <v>353</v>
      </c>
      <c r="Y34" s="29" t="s">
        <v>353</v>
      </c>
      <c r="Z34" s="29" t="s">
        <v>353</v>
      </c>
      <c r="AA34" s="29" t="s">
        <v>353</v>
      </c>
      <c r="AB34" s="29" t="s">
        <v>353</v>
      </c>
      <c r="AC34" s="29" t="s">
        <v>353</v>
      </c>
      <c r="AD34" s="29" t="s">
        <v>353</v>
      </c>
      <c r="AE34" s="29" t="s">
        <v>353</v>
      </c>
      <c r="AF34" s="29" t="s">
        <v>353</v>
      </c>
      <c r="AG34" s="29" t="s">
        <v>353</v>
      </c>
      <c r="AH34" s="29" t="s">
        <v>353</v>
      </c>
      <c r="AI34" s="29" t="s">
        <v>353</v>
      </c>
      <c r="AJ34" s="29" t="s">
        <v>353</v>
      </c>
      <c r="AK34" s="29" t="s">
        <v>353</v>
      </c>
      <c r="AL34" s="29" t="s">
        <v>353</v>
      </c>
      <c r="AM34" s="29" t="s">
        <v>353</v>
      </c>
      <c r="AN34" s="29" t="s">
        <v>353</v>
      </c>
      <c r="AO34" s="29" t="s">
        <v>353</v>
      </c>
      <c r="AP34" s="29" t="s">
        <v>353</v>
      </c>
      <c r="AQ34" s="29" t="s">
        <v>353</v>
      </c>
      <c r="AR34" s="29" t="s">
        <v>353</v>
      </c>
      <c r="AS34" s="29" t="s">
        <v>353</v>
      </c>
      <c r="AT34" s="29" t="s">
        <v>353</v>
      </c>
      <c r="AU34" s="29" t="s">
        <v>353</v>
      </c>
      <c r="AV34" s="29" t="s">
        <v>353</v>
      </c>
      <c r="AW34" s="29" t="s">
        <v>353</v>
      </c>
      <c r="AX34" s="29" t="s">
        <v>353</v>
      </c>
      <c r="AY34" s="29" t="s">
        <v>353</v>
      </c>
      <c r="AZ34" s="29" t="s">
        <v>353</v>
      </c>
      <c r="BA34" s="29" t="s">
        <v>353</v>
      </c>
      <c r="BB34" s="29" t="s">
        <v>353</v>
      </c>
      <c r="BC34" s="29" t="s">
        <v>353</v>
      </c>
      <c r="BD34" s="29" t="s">
        <v>353</v>
      </c>
      <c r="BE34" s="29" t="s">
        <v>353</v>
      </c>
      <c r="BF34" s="29" t="s">
        <v>353</v>
      </c>
      <c r="BG34" s="29" t="s">
        <v>353</v>
      </c>
      <c r="BH34" s="29" t="s">
        <v>353</v>
      </c>
      <c r="BI34" s="29" t="s">
        <v>353</v>
      </c>
      <c r="BJ34" s="29" t="s">
        <v>353</v>
      </c>
      <c r="BK34" s="29" t="s">
        <v>353</v>
      </c>
      <c r="BL34" s="29" t="s">
        <v>353</v>
      </c>
      <c r="BM34" s="29" t="s">
        <v>353</v>
      </c>
      <c r="BN34" s="29" t="s">
        <v>353</v>
      </c>
      <c r="BO34" s="29" t="s">
        <v>353</v>
      </c>
      <c r="BP34" s="29" t="s">
        <v>353</v>
      </c>
      <c r="BQ34" s="29" t="s">
        <v>353</v>
      </c>
      <c r="BR34" s="29" t="s">
        <v>353</v>
      </c>
      <c r="BS34" s="29" t="s">
        <v>353</v>
      </c>
      <c r="BT34" s="29" t="s">
        <v>353</v>
      </c>
      <c r="BU34" s="29" t="s">
        <v>353</v>
      </c>
      <c r="BV34" s="29" t="s">
        <v>353</v>
      </c>
      <c r="BW34" s="29" t="s">
        <v>353</v>
      </c>
      <c r="BX34" s="29" t="s">
        <v>353</v>
      </c>
      <c r="BY34" s="29" t="s">
        <v>353</v>
      </c>
      <c r="BZ34" s="29" t="s">
        <v>353</v>
      </c>
      <c r="CA34" s="29" t="s">
        <v>353</v>
      </c>
      <c r="CB34" s="29" t="s">
        <v>353</v>
      </c>
      <c r="CC34" s="29" t="s">
        <v>353</v>
      </c>
      <c r="CD34" s="29" t="s">
        <v>353</v>
      </c>
      <c r="CE34" s="29" t="s">
        <v>353</v>
      </c>
      <c r="CF34" s="29" t="s">
        <v>353</v>
      </c>
      <c r="CG34" s="29" t="s">
        <v>353</v>
      </c>
      <c r="CH34" s="29" t="s">
        <v>353</v>
      </c>
      <c r="CI34" s="29" t="s">
        <v>353</v>
      </c>
      <c r="CJ34" s="29" t="s">
        <v>353</v>
      </c>
      <c r="CK34" s="29" t="s">
        <v>353</v>
      </c>
      <c r="CL34" s="29" t="s">
        <v>353</v>
      </c>
    </row>
    <row r="35" spans="1:90" ht="40.9" customHeight="1" x14ac:dyDescent="0.25">
      <c r="A35" s="6" t="s">
        <v>40</v>
      </c>
      <c r="B35" s="7" t="s">
        <v>41</v>
      </c>
      <c r="C35" s="6" t="s">
        <v>11</v>
      </c>
      <c r="D35" s="16" t="s">
        <v>353</v>
      </c>
      <c r="E35" s="16" t="s">
        <v>353</v>
      </c>
      <c r="F35" s="16" t="s">
        <v>353</v>
      </c>
      <c r="G35" s="16" t="s">
        <v>353</v>
      </c>
      <c r="H35" s="16" t="s">
        <v>353</v>
      </c>
      <c r="I35" s="16" t="s">
        <v>353</v>
      </c>
      <c r="J35" s="16" t="s">
        <v>353</v>
      </c>
      <c r="K35" s="16" t="s">
        <v>353</v>
      </c>
      <c r="L35" s="16" t="s">
        <v>353</v>
      </c>
      <c r="M35" s="16" t="s">
        <v>353</v>
      </c>
      <c r="N35" s="16" t="s">
        <v>353</v>
      </c>
      <c r="O35" s="16" t="s">
        <v>353</v>
      </c>
      <c r="P35" s="16" t="s">
        <v>353</v>
      </c>
      <c r="Q35" s="16" t="s">
        <v>353</v>
      </c>
      <c r="R35" s="16" t="s">
        <v>353</v>
      </c>
      <c r="S35" s="16" t="s">
        <v>353</v>
      </c>
      <c r="T35" s="16" t="s">
        <v>353</v>
      </c>
      <c r="U35" s="16" t="s">
        <v>353</v>
      </c>
      <c r="V35" s="16" t="s">
        <v>353</v>
      </c>
      <c r="W35" s="16" t="s">
        <v>353</v>
      </c>
      <c r="X35" s="16" t="s">
        <v>353</v>
      </c>
      <c r="Y35" s="16" t="s">
        <v>353</v>
      </c>
      <c r="Z35" s="16" t="s">
        <v>353</v>
      </c>
      <c r="AA35" s="16" t="s">
        <v>353</v>
      </c>
      <c r="AB35" s="16" t="s">
        <v>353</v>
      </c>
      <c r="AC35" s="16" t="s">
        <v>353</v>
      </c>
      <c r="AD35" s="16" t="s">
        <v>353</v>
      </c>
      <c r="AE35" s="16" t="s">
        <v>353</v>
      </c>
      <c r="AF35" s="16" t="s">
        <v>353</v>
      </c>
      <c r="AG35" s="16" t="s">
        <v>353</v>
      </c>
      <c r="AH35" s="16" t="s">
        <v>353</v>
      </c>
      <c r="AI35" s="16" t="s">
        <v>353</v>
      </c>
      <c r="AJ35" s="16" t="s">
        <v>353</v>
      </c>
      <c r="AK35" s="16" t="s">
        <v>353</v>
      </c>
      <c r="AL35" s="16" t="s">
        <v>353</v>
      </c>
      <c r="AM35" s="16" t="s">
        <v>353</v>
      </c>
      <c r="AN35" s="16" t="s">
        <v>353</v>
      </c>
      <c r="AO35" s="16" t="s">
        <v>353</v>
      </c>
      <c r="AP35" s="16" t="s">
        <v>353</v>
      </c>
      <c r="AQ35" s="16" t="s">
        <v>353</v>
      </c>
      <c r="AR35" s="16" t="s">
        <v>353</v>
      </c>
      <c r="AS35" s="16" t="s">
        <v>353</v>
      </c>
      <c r="AT35" s="16" t="s">
        <v>353</v>
      </c>
      <c r="AU35" s="16" t="s">
        <v>353</v>
      </c>
      <c r="AV35" s="16" t="s">
        <v>353</v>
      </c>
      <c r="AW35" s="16" t="s">
        <v>353</v>
      </c>
      <c r="AX35" s="16" t="s">
        <v>353</v>
      </c>
      <c r="AY35" s="16" t="s">
        <v>353</v>
      </c>
      <c r="AZ35" s="16" t="s">
        <v>353</v>
      </c>
      <c r="BA35" s="16" t="s">
        <v>353</v>
      </c>
      <c r="BB35" s="16" t="s">
        <v>353</v>
      </c>
      <c r="BC35" s="16" t="s">
        <v>353</v>
      </c>
      <c r="BD35" s="16" t="s">
        <v>353</v>
      </c>
      <c r="BE35" s="16" t="s">
        <v>353</v>
      </c>
      <c r="BF35" s="16" t="s">
        <v>353</v>
      </c>
      <c r="BG35" s="16" t="s">
        <v>353</v>
      </c>
      <c r="BH35" s="16" t="s">
        <v>353</v>
      </c>
      <c r="BI35" s="16" t="s">
        <v>353</v>
      </c>
      <c r="BJ35" s="16" t="s">
        <v>353</v>
      </c>
      <c r="BK35" s="16" t="s">
        <v>353</v>
      </c>
      <c r="BL35" s="16" t="s">
        <v>353</v>
      </c>
      <c r="BM35" s="16" t="s">
        <v>353</v>
      </c>
      <c r="BN35" s="16" t="s">
        <v>353</v>
      </c>
      <c r="BO35" s="16" t="s">
        <v>353</v>
      </c>
      <c r="BP35" s="16" t="s">
        <v>353</v>
      </c>
      <c r="BQ35" s="16" t="s">
        <v>353</v>
      </c>
      <c r="BR35" s="16" t="s">
        <v>353</v>
      </c>
      <c r="BS35" s="16" t="s">
        <v>353</v>
      </c>
      <c r="BT35" s="16" t="s">
        <v>353</v>
      </c>
      <c r="BU35" s="16" t="s">
        <v>353</v>
      </c>
      <c r="BV35" s="16" t="s">
        <v>353</v>
      </c>
      <c r="BW35" s="16" t="s">
        <v>353</v>
      </c>
      <c r="BX35" s="16" t="s">
        <v>353</v>
      </c>
      <c r="BY35" s="16" t="s">
        <v>353</v>
      </c>
      <c r="BZ35" s="16" t="s">
        <v>353</v>
      </c>
      <c r="CA35" s="16" t="s">
        <v>353</v>
      </c>
      <c r="CB35" s="16" t="s">
        <v>353</v>
      </c>
      <c r="CC35" s="16" t="s">
        <v>353</v>
      </c>
      <c r="CD35" s="16" t="s">
        <v>353</v>
      </c>
      <c r="CE35" s="16" t="s">
        <v>353</v>
      </c>
      <c r="CF35" s="16" t="s">
        <v>353</v>
      </c>
      <c r="CG35" s="16" t="s">
        <v>353</v>
      </c>
      <c r="CH35" s="16" t="s">
        <v>353</v>
      </c>
      <c r="CI35" s="16" t="s">
        <v>353</v>
      </c>
      <c r="CJ35" s="16" t="s">
        <v>353</v>
      </c>
      <c r="CK35" s="16" t="s">
        <v>353</v>
      </c>
      <c r="CL35" s="16" t="s">
        <v>353</v>
      </c>
    </row>
    <row r="36" spans="1:90" ht="90" x14ac:dyDescent="0.25">
      <c r="A36" s="6" t="s">
        <v>42</v>
      </c>
      <c r="B36" s="7" t="s">
        <v>43</v>
      </c>
      <c r="C36" s="6" t="s">
        <v>11</v>
      </c>
      <c r="D36" s="18">
        <f t="shared" ref="D36:AI36" si="17">D37+D63</f>
        <v>4047.0311525423722</v>
      </c>
      <c r="E36" s="18">
        <f t="shared" si="17"/>
        <v>3940.8923728813561</v>
      </c>
      <c r="F36" s="16" t="s">
        <v>353</v>
      </c>
      <c r="G36" s="16" t="s">
        <v>353</v>
      </c>
      <c r="H36" s="16" t="s">
        <v>353</v>
      </c>
      <c r="I36" s="16" t="s">
        <v>353</v>
      </c>
      <c r="J36" s="16" t="s">
        <v>353</v>
      </c>
      <c r="K36" s="16" t="s">
        <v>353</v>
      </c>
      <c r="L36" s="16" t="s">
        <v>353</v>
      </c>
      <c r="M36" s="16" t="s">
        <v>353</v>
      </c>
      <c r="N36" s="16" t="s">
        <v>353</v>
      </c>
      <c r="O36" s="16" t="s">
        <v>353</v>
      </c>
      <c r="P36" s="16" t="s">
        <v>353</v>
      </c>
      <c r="Q36" s="16" t="s">
        <v>353</v>
      </c>
      <c r="R36" s="16" t="s">
        <v>353</v>
      </c>
      <c r="S36" s="16" t="s">
        <v>353</v>
      </c>
      <c r="T36" s="35">
        <f t="shared" si="17"/>
        <v>0</v>
      </c>
      <c r="U36" s="35">
        <f t="shared" si="17"/>
        <v>0</v>
      </c>
      <c r="V36" s="35">
        <f t="shared" si="17"/>
        <v>75.600000000000009</v>
      </c>
      <c r="W36" s="35">
        <f t="shared" si="17"/>
        <v>0</v>
      </c>
      <c r="X36" s="35">
        <f t="shared" si="17"/>
        <v>36.917000000000002</v>
      </c>
      <c r="Y36" s="35">
        <f t="shared" si="17"/>
        <v>0</v>
      </c>
      <c r="Z36" s="35">
        <f t="shared" si="17"/>
        <v>0</v>
      </c>
      <c r="AA36" s="35">
        <f t="shared" si="17"/>
        <v>0</v>
      </c>
      <c r="AB36" s="35">
        <f t="shared" si="17"/>
        <v>0</v>
      </c>
      <c r="AC36" s="35">
        <f t="shared" si="17"/>
        <v>0</v>
      </c>
      <c r="AD36" s="35">
        <f t="shared" si="17"/>
        <v>0</v>
      </c>
      <c r="AE36" s="35">
        <f t="shared" si="17"/>
        <v>0</v>
      </c>
      <c r="AF36" s="35">
        <f t="shared" si="17"/>
        <v>0</v>
      </c>
      <c r="AG36" s="35">
        <f t="shared" si="17"/>
        <v>0</v>
      </c>
      <c r="AH36" s="35">
        <f t="shared" si="17"/>
        <v>0</v>
      </c>
      <c r="AI36" s="35">
        <f t="shared" si="17"/>
        <v>0</v>
      </c>
      <c r="AJ36" s="35">
        <f t="shared" ref="AJ36:BD36" si="18">AJ37+AJ63</f>
        <v>73.644999999999996</v>
      </c>
      <c r="AK36" s="35">
        <f t="shared" si="18"/>
        <v>0</v>
      </c>
      <c r="AL36" s="35">
        <f t="shared" si="18"/>
        <v>4.6440000000000001</v>
      </c>
      <c r="AM36" s="35">
        <f t="shared" si="18"/>
        <v>0</v>
      </c>
      <c r="AN36" s="35">
        <f t="shared" si="18"/>
        <v>0</v>
      </c>
      <c r="AO36" s="35">
        <f t="shared" si="18"/>
        <v>0</v>
      </c>
      <c r="AP36" s="35">
        <f t="shared" si="18"/>
        <v>3.3319999999999999</v>
      </c>
      <c r="AQ36" s="35">
        <f t="shared" si="18"/>
        <v>0</v>
      </c>
      <c r="AR36" s="35">
        <f t="shared" si="18"/>
        <v>0</v>
      </c>
      <c r="AS36" s="35">
        <f t="shared" si="18"/>
        <v>1.6759999999999999</v>
      </c>
      <c r="AT36" s="35">
        <f t="shared" si="18"/>
        <v>0.38700000000000001</v>
      </c>
      <c r="AU36" s="35">
        <f t="shared" si="18"/>
        <v>3</v>
      </c>
      <c r="AV36" s="35">
        <f t="shared" si="18"/>
        <v>0</v>
      </c>
      <c r="AW36" s="35">
        <f t="shared" si="18"/>
        <v>0</v>
      </c>
      <c r="AX36" s="35">
        <f t="shared" si="18"/>
        <v>73.647999999999982</v>
      </c>
      <c r="AY36" s="35">
        <f t="shared" si="18"/>
        <v>0</v>
      </c>
      <c r="AZ36" s="35">
        <f t="shared" si="18"/>
        <v>2.617</v>
      </c>
      <c r="BA36" s="35">
        <f t="shared" si="18"/>
        <v>0</v>
      </c>
      <c r="BB36" s="35">
        <f t="shared" si="18"/>
        <v>0</v>
      </c>
      <c r="BC36" s="35">
        <f t="shared" si="18"/>
        <v>0</v>
      </c>
      <c r="BD36" s="35">
        <f t="shared" si="18"/>
        <v>0</v>
      </c>
      <c r="BE36" s="35">
        <f t="shared" ref="BE36:CK36" si="19">BE37+BE63</f>
        <v>73.647999999999982</v>
      </c>
      <c r="BF36" s="35">
        <f t="shared" si="19"/>
        <v>0</v>
      </c>
      <c r="BG36" s="35">
        <f t="shared" si="19"/>
        <v>43.559000000000005</v>
      </c>
      <c r="BH36" s="35">
        <f t="shared" si="19"/>
        <v>0.28200000000000003</v>
      </c>
      <c r="BI36" s="35">
        <f t="shared" si="19"/>
        <v>0</v>
      </c>
      <c r="BJ36" s="35">
        <f t="shared" si="19"/>
        <v>0</v>
      </c>
      <c r="BK36" s="35">
        <f t="shared" si="19"/>
        <v>0</v>
      </c>
      <c r="BL36" s="35">
        <f t="shared" si="19"/>
        <v>14.57</v>
      </c>
      <c r="BM36" s="35">
        <f t="shared" si="19"/>
        <v>0</v>
      </c>
      <c r="BN36" s="35">
        <f t="shared" si="19"/>
        <v>1.226</v>
      </c>
      <c r="BO36" s="35">
        <f t="shared" si="19"/>
        <v>0</v>
      </c>
      <c r="BP36" s="35">
        <f t="shared" si="19"/>
        <v>0</v>
      </c>
      <c r="BQ36" s="35">
        <f t="shared" si="19"/>
        <v>0</v>
      </c>
      <c r="BR36" s="35">
        <f t="shared" si="19"/>
        <v>0</v>
      </c>
      <c r="BS36" s="35">
        <f t="shared" si="19"/>
        <v>14.57</v>
      </c>
      <c r="BT36" s="35">
        <f t="shared" si="19"/>
        <v>0</v>
      </c>
      <c r="BU36" s="35">
        <f t="shared" si="19"/>
        <v>22.526</v>
      </c>
      <c r="BV36" s="35">
        <f t="shared" si="19"/>
        <v>0</v>
      </c>
      <c r="BW36" s="35">
        <f t="shared" si="19"/>
        <v>0</v>
      </c>
      <c r="BX36" s="35">
        <f t="shared" si="19"/>
        <v>0</v>
      </c>
      <c r="BY36" s="35">
        <f t="shared" si="19"/>
        <v>0</v>
      </c>
      <c r="BZ36" s="35">
        <f t="shared" si="19"/>
        <v>237.46299999999997</v>
      </c>
      <c r="CA36" s="35">
        <f t="shared" si="19"/>
        <v>0</v>
      </c>
      <c r="CB36" s="35">
        <f t="shared" si="19"/>
        <v>45.403999999999996</v>
      </c>
      <c r="CC36" s="35">
        <f t="shared" si="19"/>
        <v>0</v>
      </c>
      <c r="CD36" s="35">
        <f t="shared" si="19"/>
        <v>0</v>
      </c>
      <c r="CE36" s="35">
        <f t="shared" si="19"/>
        <v>0</v>
      </c>
      <c r="CF36" s="35">
        <f t="shared" si="19"/>
        <v>3.3319999999999999</v>
      </c>
      <c r="CG36" s="35">
        <f t="shared" si="19"/>
        <v>88.217999999999989</v>
      </c>
      <c r="CH36" s="35">
        <f t="shared" si="19"/>
        <v>0</v>
      </c>
      <c r="CI36" s="35">
        <f t="shared" si="19"/>
        <v>67.76100000000001</v>
      </c>
      <c r="CJ36" s="35">
        <f t="shared" si="19"/>
        <v>0.66900000000000004</v>
      </c>
      <c r="CK36" s="35">
        <f t="shared" si="19"/>
        <v>3</v>
      </c>
      <c r="CL36" s="35"/>
    </row>
    <row r="37" spans="1:90" ht="75" x14ac:dyDescent="0.25">
      <c r="A37" s="6" t="s">
        <v>44</v>
      </c>
      <c r="B37" s="7" t="s">
        <v>45</v>
      </c>
      <c r="C37" s="6" t="s">
        <v>11</v>
      </c>
      <c r="D37" s="18">
        <f t="shared" ref="D37:AI37" si="20">SUM(D38:D62)</f>
        <v>3719.887084745762</v>
      </c>
      <c r="E37" s="18">
        <f t="shared" si="20"/>
        <v>3632.6237288135594</v>
      </c>
      <c r="F37" s="16" t="s">
        <v>353</v>
      </c>
      <c r="G37" s="16" t="s">
        <v>353</v>
      </c>
      <c r="H37" s="16" t="s">
        <v>353</v>
      </c>
      <c r="I37" s="16" t="s">
        <v>353</v>
      </c>
      <c r="J37" s="16" t="s">
        <v>353</v>
      </c>
      <c r="K37" s="16" t="s">
        <v>353</v>
      </c>
      <c r="L37" s="16" t="s">
        <v>353</v>
      </c>
      <c r="M37" s="16" t="s">
        <v>353</v>
      </c>
      <c r="N37" s="16" t="s">
        <v>353</v>
      </c>
      <c r="O37" s="16" t="s">
        <v>353</v>
      </c>
      <c r="P37" s="16" t="s">
        <v>353</v>
      </c>
      <c r="Q37" s="16" t="s">
        <v>353</v>
      </c>
      <c r="R37" s="16" t="s">
        <v>353</v>
      </c>
      <c r="S37" s="16" t="s">
        <v>353</v>
      </c>
      <c r="T37" s="35">
        <f t="shared" si="20"/>
        <v>0</v>
      </c>
      <c r="U37" s="35">
        <f t="shared" si="20"/>
        <v>0</v>
      </c>
      <c r="V37" s="35">
        <f t="shared" si="20"/>
        <v>70.600000000000009</v>
      </c>
      <c r="W37" s="35">
        <f t="shared" si="20"/>
        <v>0</v>
      </c>
      <c r="X37" s="35">
        <f t="shared" si="20"/>
        <v>23.3</v>
      </c>
      <c r="Y37" s="35">
        <f t="shared" si="20"/>
        <v>0</v>
      </c>
      <c r="Z37" s="35">
        <f t="shared" si="20"/>
        <v>0</v>
      </c>
      <c r="AA37" s="35">
        <f t="shared" si="20"/>
        <v>0</v>
      </c>
      <c r="AB37" s="35">
        <f t="shared" si="20"/>
        <v>0</v>
      </c>
      <c r="AC37" s="35">
        <f t="shared" si="20"/>
        <v>0</v>
      </c>
      <c r="AD37" s="35">
        <f t="shared" si="20"/>
        <v>0</v>
      </c>
      <c r="AE37" s="35">
        <f t="shared" si="20"/>
        <v>0</v>
      </c>
      <c r="AF37" s="35">
        <f t="shared" si="20"/>
        <v>0</v>
      </c>
      <c r="AG37" s="35">
        <f t="shared" si="20"/>
        <v>0</v>
      </c>
      <c r="AH37" s="35">
        <f t="shared" si="20"/>
        <v>0</v>
      </c>
      <c r="AI37" s="35">
        <f t="shared" si="20"/>
        <v>0</v>
      </c>
      <c r="AJ37" s="35">
        <f t="shared" ref="AJ37:BD37" si="21">SUM(AJ38:AJ62)</f>
        <v>68.674999999999997</v>
      </c>
      <c r="AK37" s="35">
        <f t="shared" si="21"/>
        <v>0</v>
      </c>
      <c r="AL37" s="35">
        <f t="shared" si="21"/>
        <v>1.706</v>
      </c>
      <c r="AM37" s="35">
        <f t="shared" si="21"/>
        <v>0</v>
      </c>
      <c r="AN37" s="35">
        <f t="shared" si="21"/>
        <v>0</v>
      </c>
      <c r="AO37" s="35">
        <f t="shared" si="21"/>
        <v>0</v>
      </c>
      <c r="AP37" s="35">
        <f t="shared" si="21"/>
        <v>0.41199999999999998</v>
      </c>
      <c r="AQ37" s="35">
        <f t="shared" si="21"/>
        <v>0</v>
      </c>
      <c r="AR37" s="35">
        <f t="shared" si="21"/>
        <v>0</v>
      </c>
      <c r="AS37" s="35">
        <f t="shared" si="21"/>
        <v>0.33600000000000002</v>
      </c>
      <c r="AT37" s="35">
        <f t="shared" si="21"/>
        <v>1.4999999999999999E-2</v>
      </c>
      <c r="AU37" s="35">
        <f t="shared" si="21"/>
        <v>0</v>
      </c>
      <c r="AV37" s="35">
        <f t="shared" si="21"/>
        <v>0</v>
      </c>
      <c r="AW37" s="35">
        <f t="shared" si="21"/>
        <v>0</v>
      </c>
      <c r="AX37" s="35">
        <f t="shared" si="21"/>
        <v>68.677999999999983</v>
      </c>
      <c r="AY37" s="35">
        <f t="shared" si="21"/>
        <v>0</v>
      </c>
      <c r="AZ37" s="35">
        <f t="shared" si="21"/>
        <v>1.391</v>
      </c>
      <c r="BA37" s="35">
        <f t="shared" si="21"/>
        <v>0</v>
      </c>
      <c r="BB37" s="35">
        <f t="shared" si="21"/>
        <v>0</v>
      </c>
      <c r="BC37" s="35">
        <f t="shared" si="21"/>
        <v>0</v>
      </c>
      <c r="BD37" s="35">
        <f t="shared" si="21"/>
        <v>0</v>
      </c>
      <c r="BE37" s="35">
        <f t="shared" ref="BE37:CK37" si="22">SUM(BE38:BE62)</f>
        <v>68.677999999999983</v>
      </c>
      <c r="BF37" s="35">
        <f t="shared" si="22"/>
        <v>0</v>
      </c>
      <c r="BG37" s="35">
        <f t="shared" si="22"/>
        <v>42.333000000000006</v>
      </c>
      <c r="BH37" s="35">
        <f t="shared" si="22"/>
        <v>0.28200000000000003</v>
      </c>
      <c r="BI37" s="35">
        <f t="shared" si="22"/>
        <v>0</v>
      </c>
      <c r="BJ37" s="35">
        <f t="shared" si="22"/>
        <v>0</v>
      </c>
      <c r="BK37" s="35">
        <f t="shared" si="22"/>
        <v>0</v>
      </c>
      <c r="BL37" s="35">
        <f t="shared" si="22"/>
        <v>9.6</v>
      </c>
      <c r="BM37" s="35">
        <f t="shared" si="22"/>
        <v>0</v>
      </c>
      <c r="BN37" s="35">
        <f t="shared" si="22"/>
        <v>0</v>
      </c>
      <c r="BO37" s="35">
        <f t="shared" si="22"/>
        <v>0</v>
      </c>
      <c r="BP37" s="35">
        <f t="shared" si="22"/>
        <v>0</v>
      </c>
      <c r="BQ37" s="35">
        <f t="shared" si="22"/>
        <v>0</v>
      </c>
      <c r="BR37" s="35">
        <f t="shared" si="22"/>
        <v>0</v>
      </c>
      <c r="BS37" s="35">
        <f t="shared" si="22"/>
        <v>9.6</v>
      </c>
      <c r="BT37" s="35">
        <f t="shared" si="22"/>
        <v>0</v>
      </c>
      <c r="BU37" s="35">
        <f t="shared" si="22"/>
        <v>21.3</v>
      </c>
      <c r="BV37" s="35">
        <f t="shared" si="22"/>
        <v>0</v>
      </c>
      <c r="BW37" s="35">
        <f t="shared" si="22"/>
        <v>0</v>
      </c>
      <c r="BX37" s="35">
        <f t="shared" si="22"/>
        <v>0</v>
      </c>
      <c r="BY37" s="35">
        <f t="shared" si="22"/>
        <v>0</v>
      </c>
      <c r="BZ37" s="35">
        <f t="shared" si="22"/>
        <v>217.55299999999997</v>
      </c>
      <c r="CA37" s="35">
        <f t="shared" si="22"/>
        <v>0</v>
      </c>
      <c r="CB37" s="35">
        <f t="shared" si="22"/>
        <v>26.397000000000002</v>
      </c>
      <c r="CC37" s="35">
        <f t="shared" si="22"/>
        <v>0</v>
      </c>
      <c r="CD37" s="35">
        <f t="shared" si="22"/>
        <v>0</v>
      </c>
      <c r="CE37" s="35">
        <f t="shared" si="22"/>
        <v>0</v>
      </c>
      <c r="CF37" s="35">
        <f t="shared" si="22"/>
        <v>0.41199999999999998</v>
      </c>
      <c r="CG37" s="35">
        <f t="shared" si="22"/>
        <v>78.277999999999992</v>
      </c>
      <c r="CH37" s="35">
        <f t="shared" si="22"/>
        <v>0</v>
      </c>
      <c r="CI37" s="35">
        <f t="shared" si="22"/>
        <v>63.969000000000008</v>
      </c>
      <c r="CJ37" s="35">
        <f t="shared" si="22"/>
        <v>0.29700000000000004</v>
      </c>
      <c r="CK37" s="35">
        <f t="shared" si="22"/>
        <v>0</v>
      </c>
      <c r="CL37" s="35"/>
    </row>
    <row r="38" spans="1:90" ht="105" x14ac:dyDescent="0.25">
      <c r="A38" s="8" t="s">
        <v>44</v>
      </c>
      <c r="B38" s="31" t="s">
        <v>46</v>
      </c>
      <c r="C38" s="32" t="s">
        <v>47</v>
      </c>
      <c r="D38" s="51">
        <f>789.763/1.18</f>
        <v>669.29067796610173</v>
      </c>
      <c r="E38" s="42">
        <f>740.168/1.18</f>
        <v>627.26101694915258</v>
      </c>
      <c r="F38" s="29" t="s">
        <v>353</v>
      </c>
      <c r="G38" s="29" t="s">
        <v>353</v>
      </c>
      <c r="H38" s="29" t="s">
        <v>353</v>
      </c>
      <c r="I38" s="29" t="s">
        <v>353</v>
      </c>
      <c r="J38" s="29" t="s">
        <v>353</v>
      </c>
      <c r="K38" s="29" t="s">
        <v>353</v>
      </c>
      <c r="L38" s="29" t="s">
        <v>353</v>
      </c>
      <c r="M38" s="29" t="s">
        <v>353</v>
      </c>
      <c r="N38" s="29" t="s">
        <v>353</v>
      </c>
      <c r="O38" s="29" t="s">
        <v>353</v>
      </c>
      <c r="P38" s="29" t="s">
        <v>353</v>
      </c>
      <c r="Q38" s="29" t="s">
        <v>353</v>
      </c>
      <c r="R38" s="29" t="s">
        <v>353</v>
      </c>
      <c r="S38" s="29" t="s">
        <v>353</v>
      </c>
      <c r="T38" s="42"/>
      <c r="U38" s="43"/>
      <c r="V38" s="43">
        <v>19.8</v>
      </c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4">
        <v>17.664000000000001</v>
      </c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>
        <v>17.664000000000001</v>
      </c>
      <c r="AY38" s="42"/>
      <c r="AZ38" s="42"/>
      <c r="BA38" s="42"/>
      <c r="BB38" s="42"/>
      <c r="BC38" s="48"/>
      <c r="BD38" s="42"/>
      <c r="BE38" s="41">
        <v>17.664000000000001</v>
      </c>
      <c r="BF38" s="42"/>
      <c r="BG38" s="42">
        <v>1.5</v>
      </c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36">
        <f t="shared" ref="BX38:CK38" si="23">T38+AH38+AV38+BJ38</f>
        <v>0</v>
      </c>
      <c r="BY38" s="36">
        <f t="shared" si="23"/>
        <v>0</v>
      </c>
      <c r="BZ38" s="36">
        <f t="shared" si="23"/>
        <v>55.128</v>
      </c>
      <c r="CA38" s="36">
        <f t="shared" si="23"/>
        <v>0</v>
      </c>
      <c r="CB38" s="36">
        <f t="shared" si="23"/>
        <v>0</v>
      </c>
      <c r="CC38" s="36">
        <f t="shared" si="23"/>
        <v>0</v>
      </c>
      <c r="CD38" s="36">
        <f t="shared" si="23"/>
        <v>0</v>
      </c>
      <c r="CE38" s="36">
        <f t="shared" si="23"/>
        <v>0</v>
      </c>
      <c r="CF38" s="36">
        <f t="shared" si="23"/>
        <v>0</v>
      </c>
      <c r="CG38" s="49">
        <f t="shared" si="23"/>
        <v>17.664000000000001</v>
      </c>
      <c r="CH38" s="49">
        <f t="shared" si="23"/>
        <v>0</v>
      </c>
      <c r="CI38" s="49">
        <f t="shared" si="23"/>
        <v>1.5</v>
      </c>
      <c r="CJ38" s="49">
        <f t="shared" si="23"/>
        <v>0</v>
      </c>
      <c r="CK38" s="49">
        <f t="shared" si="23"/>
        <v>0</v>
      </c>
      <c r="CL38" s="41"/>
    </row>
    <row r="39" spans="1:90" ht="90" x14ac:dyDescent="0.25">
      <c r="A39" s="33" t="s">
        <v>44</v>
      </c>
      <c r="B39" s="31" t="s">
        <v>48</v>
      </c>
      <c r="C39" s="32" t="s">
        <v>49</v>
      </c>
      <c r="D39" s="51">
        <f>426.832</f>
        <v>426.83199999999999</v>
      </c>
      <c r="E39" s="42">
        <f>854.538/1.18</f>
        <v>724.18474576271194</v>
      </c>
      <c r="F39" s="29" t="s">
        <v>353</v>
      </c>
      <c r="G39" s="29" t="s">
        <v>353</v>
      </c>
      <c r="H39" s="29" t="s">
        <v>353</v>
      </c>
      <c r="I39" s="29" t="s">
        <v>353</v>
      </c>
      <c r="J39" s="29" t="s">
        <v>353</v>
      </c>
      <c r="K39" s="29" t="s">
        <v>353</v>
      </c>
      <c r="L39" s="29" t="s">
        <v>353</v>
      </c>
      <c r="M39" s="29" t="s">
        <v>353</v>
      </c>
      <c r="N39" s="29" t="s">
        <v>353</v>
      </c>
      <c r="O39" s="29" t="s">
        <v>353</v>
      </c>
      <c r="P39" s="29" t="s">
        <v>353</v>
      </c>
      <c r="Q39" s="29" t="s">
        <v>353</v>
      </c>
      <c r="R39" s="29" t="s">
        <v>353</v>
      </c>
      <c r="S39" s="29" t="s">
        <v>353</v>
      </c>
      <c r="T39" s="42"/>
      <c r="U39" s="43"/>
      <c r="V39" s="43">
        <v>16.100000000000001</v>
      </c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4">
        <v>14.32</v>
      </c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>
        <v>14.32</v>
      </c>
      <c r="AY39" s="42"/>
      <c r="AZ39" s="42"/>
      <c r="BA39" s="42"/>
      <c r="BB39" s="42"/>
      <c r="BC39" s="48"/>
      <c r="BD39" s="42"/>
      <c r="BE39" s="41">
        <v>14.32</v>
      </c>
      <c r="BF39" s="42"/>
      <c r="BG39" s="42">
        <v>8</v>
      </c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36">
        <f t="shared" ref="BX39:BX55" si="24">T39+AH39+AV39+BJ39</f>
        <v>0</v>
      </c>
      <c r="BY39" s="36">
        <f t="shared" ref="BY39:BY55" si="25">U39+AI39+AW39+BK39</f>
        <v>0</v>
      </c>
      <c r="BZ39" s="36">
        <f t="shared" ref="BZ39:BZ55" si="26">V39+AJ39+AX39+BL39</f>
        <v>44.74</v>
      </c>
      <c r="CA39" s="36">
        <f t="shared" ref="CA39:CA55" si="27">W39+AK39+AY39+BM39</f>
        <v>0</v>
      </c>
      <c r="CB39" s="36">
        <f t="shared" ref="CB39:CB55" si="28">X39+AL39+AZ39+BN39</f>
        <v>0</v>
      </c>
      <c r="CC39" s="36">
        <f t="shared" ref="CC39:CC55" si="29">Y39+AM39+BA39+BO39</f>
        <v>0</v>
      </c>
      <c r="CD39" s="36">
        <f t="shared" ref="CD39:CD55" si="30">Z39+AN39+BB39+BP39</f>
        <v>0</v>
      </c>
      <c r="CE39" s="36">
        <f t="shared" ref="CE39:CE55" si="31">AA39+AO39+BC39+BQ39</f>
        <v>0</v>
      </c>
      <c r="CF39" s="36">
        <f t="shared" ref="CF39:CF55" si="32">AB39+AP39+BD39+BR39</f>
        <v>0</v>
      </c>
      <c r="CG39" s="49">
        <f t="shared" ref="CG39:CG55" si="33">AC39+AQ39+BE39+BS39</f>
        <v>14.32</v>
      </c>
      <c r="CH39" s="49">
        <f t="shared" ref="CH39:CH55" si="34">AD39+AR39+BF39+BT39</f>
        <v>0</v>
      </c>
      <c r="CI39" s="49">
        <f t="shared" ref="CI39:CI55" si="35">AE39+AS39+BG39+BU39</f>
        <v>8</v>
      </c>
      <c r="CJ39" s="49">
        <f t="shared" ref="CJ39:CJ55" si="36">AF39+AT39+BH39+BV39</f>
        <v>0</v>
      </c>
      <c r="CK39" s="49">
        <f t="shared" ref="CK39:CK55" si="37">AG39+AU39+BI39+BW39</f>
        <v>0</v>
      </c>
      <c r="CL39" s="41"/>
    </row>
    <row r="40" spans="1:90" ht="105" x14ac:dyDescent="0.25">
      <c r="A40" s="33" t="s">
        <v>44</v>
      </c>
      <c r="B40" s="31" t="s">
        <v>246</v>
      </c>
      <c r="C40" s="32" t="s">
        <v>50</v>
      </c>
      <c r="D40" s="51">
        <f>1623.563/1.18</f>
        <v>1375.9008474576274</v>
      </c>
      <c r="E40" s="42">
        <f>1282.411/1.18</f>
        <v>1086.7889830508475</v>
      </c>
      <c r="F40" s="29" t="s">
        <v>353</v>
      </c>
      <c r="G40" s="29" t="s">
        <v>353</v>
      </c>
      <c r="H40" s="29" t="s">
        <v>353</v>
      </c>
      <c r="I40" s="29" t="s">
        <v>353</v>
      </c>
      <c r="J40" s="29" t="s">
        <v>353</v>
      </c>
      <c r="K40" s="29" t="s">
        <v>353</v>
      </c>
      <c r="L40" s="29" t="s">
        <v>353</v>
      </c>
      <c r="M40" s="29" t="s">
        <v>353</v>
      </c>
      <c r="N40" s="29" t="s">
        <v>353</v>
      </c>
      <c r="O40" s="29" t="s">
        <v>353</v>
      </c>
      <c r="P40" s="29" t="s">
        <v>353</v>
      </c>
      <c r="Q40" s="29" t="s">
        <v>353</v>
      </c>
      <c r="R40" s="29" t="s">
        <v>353</v>
      </c>
      <c r="S40" s="29" t="s">
        <v>353</v>
      </c>
      <c r="T40" s="42"/>
      <c r="U40" s="43"/>
      <c r="V40" s="43">
        <v>19.5</v>
      </c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4">
        <v>10.84</v>
      </c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>
        <v>10.84</v>
      </c>
      <c r="AY40" s="42"/>
      <c r="AZ40" s="42"/>
      <c r="BA40" s="42"/>
      <c r="BB40" s="42"/>
      <c r="BC40" s="48"/>
      <c r="BD40" s="42"/>
      <c r="BE40" s="41">
        <v>10.84</v>
      </c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36">
        <f t="shared" si="24"/>
        <v>0</v>
      </c>
      <c r="BY40" s="36">
        <f t="shared" si="25"/>
        <v>0</v>
      </c>
      <c r="BZ40" s="36">
        <f t="shared" si="26"/>
        <v>41.18</v>
      </c>
      <c r="CA40" s="36">
        <f t="shared" si="27"/>
        <v>0</v>
      </c>
      <c r="CB40" s="36">
        <f t="shared" si="28"/>
        <v>0</v>
      </c>
      <c r="CC40" s="36">
        <f t="shared" si="29"/>
        <v>0</v>
      </c>
      <c r="CD40" s="36">
        <f t="shared" si="30"/>
        <v>0</v>
      </c>
      <c r="CE40" s="36">
        <f t="shared" si="31"/>
        <v>0</v>
      </c>
      <c r="CF40" s="36">
        <f t="shared" si="32"/>
        <v>0</v>
      </c>
      <c r="CG40" s="49">
        <f t="shared" si="33"/>
        <v>10.84</v>
      </c>
      <c r="CH40" s="49">
        <f t="shared" si="34"/>
        <v>0</v>
      </c>
      <c r="CI40" s="49">
        <f t="shared" si="35"/>
        <v>0</v>
      </c>
      <c r="CJ40" s="49">
        <f t="shared" si="36"/>
        <v>0</v>
      </c>
      <c r="CK40" s="49">
        <f t="shared" si="37"/>
        <v>0</v>
      </c>
      <c r="CL40" s="41"/>
    </row>
    <row r="41" spans="1:90" ht="75" x14ac:dyDescent="0.25">
      <c r="A41" s="33" t="s">
        <v>44</v>
      </c>
      <c r="B41" s="31" t="s">
        <v>51</v>
      </c>
      <c r="C41" s="32" t="s">
        <v>52</v>
      </c>
      <c r="D41" s="51">
        <f>1182.429/1.18</f>
        <v>1002.0584745762714</v>
      </c>
      <c r="E41" s="42">
        <f>1213.65/1.18</f>
        <v>1028.5169491525426</v>
      </c>
      <c r="F41" s="29" t="s">
        <v>353</v>
      </c>
      <c r="G41" s="29" t="s">
        <v>353</v>
      </c>
      <c r="H41" s="29" t="s">
        <v>353</v>
      </c>
      <c r="I41" s="29" t="s">
        <v>353</v>
      </c>
      <c r="J41" s="29" t="s">
        <v>353</v>
      </c>
      <c r="K41" s="29" t="s">
        <v>353</v>
      </c>
      <c r="L41" s="29" t="s">
        <v>353</v>
      </c>
      <c r="M41" s="29" t="s">
        <v>353</v>
      </c>
      <c r="N41" s="29" t="s">
        <v>353</v>
      </c>
      <c r="O41" s="29" t="s">
        <v>353</v>
      </c>
      <c r="P41" s="29" t="s">
        <v>353</v>
      </c>
      <c r="Q41" s="29" t="s">
        <v>353</v>
      </c>
      <c r="R41" s="29" t="s">
        <v>353</v>
      </c>
      <c r="S41" s="29" t="s">
        <v>353</v>
      </c>
      <c r="T41" s="42"/>
      <c r="U41" s="43"/>
      <c r="V41" s="43">
        <v>10.8</v>
      </c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4">
        <v>9.6</v>
      </c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>
        <v>9.6</v>
      </c>
      <c r="AY41" s="42"/>
      <c r="AZ41" s="42"/>
      <c r="BA41" s="42"/>
      <c r="BB41" s="42"/>
      <c r="BC41" s="48"/>
      <c r="BD41" s="42"/>
      <c r="BE41" s="41">
        <v>9.6</v>
      </c>
      <c r="BF41" s="42"/>
      <c r="BG41" s="42">
        <v>6</v>
      </c>
      <c r="BH41" s="42"/>
      <c r="BI41" s="42"/>
      <c r="BJ41" s="42"/>
      <c r="BK41" s="42"/>
      <c r="BL41" s="42">
        <v>9.6</v>
      </c>
      <c r="BM41" s="42"/>
      <c r="BN41" s="42"/>
      <c r="BO41" s="42"/>
      <c r="BP41" s="42"/>
      <c r="BQ41" s="42"/>
      <c r="BR41" s="42"/>
      <c r="BS41" s="42">
        <v>9.6</v>
      </c>
      <c r="BT41" s="42"/>
      <c r="BU41" s="42">
        <v>6</v>
      </c>
      <c r="BV41" s="42"/>
      <c r="BW41" s="42"/>
      <c r="BX41" s="36">
        <f t="shared" si="24"/>
        <v>0</v>
      </c>
      <c r="BY41" s="36">
        <f t="shared" si="25"/>
        <v>0</v>
      </c>
      <c r="BZ41" s="36">
        <f t="shared" si="26"/>
        <v>39.6</v>
      </c>
      <c r="CA41" s="36">
        <f t="shared" si="27"/>
        <v>0</v>
      </c>
      <c r="CB41" s="36">
        <f t="shared" si="28"/>
        <v>0</v>
      </c>
      <c r="CC41" s="36">
        <f t="shared" si="29"/>
        <v>0</v>
      </c>
      <c r="CD41" s="36">
        <f t="shared" si="30"/>
        <v>0</v>
      </c>
      <c r="CE41" s="36">
        <f t="shared" si="31"/>
        <v>0</v>
      </c>
      <c r="CF41" s="36">
        <f t="shared" si="32"/>
        <v>0</v>
      </c>
      <c r="CG41" s="49">
        <f t="shared" si="33"/>
        <v>19.2</v>
      </c>
      <c r="CH41" s="49">
        <f t="shared" si="34"/>
        <v>0</v>
      </c>
      <c r="CI41" s="49">
        <f t="shared" si="35"/>
        <v>12</v>
      </c>
      <c r="CJ41" s="49">
        <f t="shared" si="36"/>
        <v>0</v>
      </c>
      <c r="CK41" s="49">
        <f t="shared" si="37"/>
        <v>0</v>
      </c>
      <c r="CL41" s="41"/>
    </row>
    <row r="42" spans="1:90" ht="90" x14ac:dyDescent="0.25">
      <c r="A42" s="33" t="s">
        <v>44</v>
      </c>
      <c r="B42" s="31" t="s">
        <v>53</v>
      </c>
      <c r="C42" s="32" t="s">
        <v>54</v>
      </c>
      <c r="D42" s="51">
        <f>53.221/1.18</f>
        <v>45.102542372881352</v>
      </c>
      <c r="E42" s="42">
        <f>49.956/1.18</f>
        <v>42.335593220338986</v>
      </c>
      <c r="F42" s="29" t="s">
        <v>353</v>
      </c>
      <c r="G42" s="29" t="s">
        <v>353</v>
      </c>
      <c r="H42" s="29" t="s">
        <v>353</v>
      </c>
      <c r="I42" s="29" t="s">
        <v>353</v>
      </c>
      <c r="J42" s="29" t="s">
        <v>353</v>
      </c>
      <c r="K42" s="29" t="s">
        <v>353</v>
      </c>
      <c r="L42" s="29" t="s">
        <v>353</v>
      </c>
      <c r="M42" s="29" t="s">
        <v>353</v>
      </c>
      <c r="N42" s="29" t="s">
        <v>353</v>
      </c>
      <c r="O42" s="29" t="s">
        <v>353</v>
      </c>
      <c r="P42" s="29" t="s">
        <v>353</v>
      </c>
      <c r="Q42" s="29" t="s">
        <v>353</v>
      </c>
      <c r="R42" s="29" t="s">
        <v>353</v>
      </c>
      <c r="S42" s="29" t="s">
        <v>353</v>
      </c>
      <c r="T42" s="42"/>
      <c r="U42" s="43"/>
      <c r="V42" s="43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4">
        <v>8.5</v>
      </c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>
        <v>8.5</v>
      </c>
      <c r="AY42" s="42"/>
      <c r="AZ42" s="42"/>
      <c r="BA42" s="42"/>
      <c r="BB42" s="42"/>
      <c r="BC42" s="48"/>
      <c r="BD42" s="42"/>
      <c r="BE42" s="41">
        <v>8.5</v>
      </c>
      <c r="BF42" s="42"/>
      <c r="BG42" s="42">
        <v>2.5099999999999998</v>
      </c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36">
        <f t="shared" si="24"/>
        <v>0</v>
      </c>
      <c r="BY42" s="36">
        <f t="shared" si="25"/>
        <v>0</v>
      </c>
      <c r="BZ42" s="36">
        <f t="shared" si="26"/>
        <v>17</v>
      </c>
      <c r="CA42" s="36">
        <f t="shared" si="27"/>
        <v>0</v>
      </c>
      <c r="CB42" s="36">
        <f t="shared" si="28"/>
        <v>0</v>
      </c>
      <c r="CC42" s="36">
        <f t="shared" si="29"/>
        <v>0</v>
      </c>
      <c r="CD42" s="36">
        <f t="shared" si="30"/>
        <v>0</v>
      </c>
      <c r="CE42" s="36">
        <f t="shared" si="31"/>
        <v>0</v>
      </c>
      <c r="CF42" s="36">
        <f t="shared" si="32"/>
        <v>0</v>
      </c>
      <c r="CG42" s="49">
        <f t="shared" si="33"/>
        <v>8.5</v>
      </c>
      <c r="CH42" s="49">
        <f t="shared" si="34"/>
        <v>0</v>
      </c>
      <c r="CI42" s="49">
        <f t="shared" si="35"/>
        <v>2.5099999999999998</v>
      </c>
      <c r="CJ42" s="49">
        <f t="shared" si="36"/>
        <v>0</v>
      </c>
      <c r="CK42" s="49">
        <f t="shared" si="37"/>
        <v>0</v>
      </c>
      <c r="CL42" s="41"/>
    </row>
    <row r="43" spans="1:90" ht="75" x14ac:dyDescent="0.25">
      <c r="A43" s="33" t="s">
        <v>44</v>
      </c>
      <c r="B43" s="31" t="s">
        <v>247</v>
      </c>
      <c r="C43" s="32" t="s">
        <v>55</v>
      </c>
      <c r="D43" s="51">
        <f>30.248/1.18</f>
        <v>25.633898305084749</v>
      </c>
      <c r="E43" s="42">
        <f>25.526/1.18</f>
        <v>21.632203389830508</v>
      </c>
      <c r="F43" s="29" t="s">
        <v>353</v>
      </c>
      <c r="G43" s="29" t="s">
        <v>353</v>
      </c>
      <c r="H43" s="29" t="s">
        <v>353</v>
      </c>
      <c r="I43" s="29" t="s">
        <v>353</v>
      </c>
      <c r="J43" s="29" t="s">
        <v>353</v>
      </c>
      <c r="K43" s="29" t="s">
        <v>353</v>
      </c>
      <c r="L43" s="29" t="s">
        <v>353</v>
      </c>
      <c r="M43" s="29" t="s">
        <v>353</v>
      </c>
      <c r="N43" s="29" t="s">
        <v>353</v>
      </c>
      <c r="O43" s="29" t="s">
        <v>353</v>
      </c>
      <c r="P43" s="29" t="s">
        <v>353</v>
      </c>
      <c r="Q43" s="29" t="s">
        <v>353</v>
      </c>
      <c r="R43" s="29" t="s">
        <v>353</v>
      </c>
      <c r="S43" s="29" t="s">
        <v>353</v>
      </c>
      <c r="T43" s="42"/>
      <c r="U43" s="43"/>
      <c r="V43" s="43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3">
        <v>1.59</v>
      </c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>
        <v>1.593</v>
      </c>
      <c r="AY43" s="42"/>
      <c r="AZ43" s="42"/>
      <c r="BA43" s="42"/>
      <c r="BB43" s="42"/>
      <c r="BC43" s="48"/>
      <c r="BD43" s="42"/>
      <c r="BE43" s="41">
        <v>1.593</v>
      </c>
      <c r="BF43" s="42"/>
      <c r="BG43" s="42">
        <v>3.8</v>
      </c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36">
        <f t="shared" si="24"/>
        <v>0</v>
      </c>
      <c r="BY43" s="36">
        <f t="shared" si="25"/>
        <v>0</v>
      </c>
      <c r="BZ43" s="36">
        <f t="shared" si="26"/>
        <v>3.1829999999999998</v>
      </c>
      <c r="CA43" s="36">
        <f t="shared" si="27"/>
        <v>0</v>
      </c>
      <c r="CB43" s="36">
        <f t="shared" si="28"/>
        <v>0</v>
      </c>
      <c r="CC43" s="36">
        <f t="shared" si="29"/>
        <v>0</v>
      </c>
      <c r="CD43" s="36">
        <f t="shared" si="30"/>
        <v>0</v>
      </c>
      <c r="CE43" s="36">
        <f t="shared" si="31"/>
        <v>0</v>
      </c>
      <c r="CF43" s="36">
        <f t="shared" si="32"/>
        <v>0</v>
      </c>
      <c r="CG43" s="49">
        <f t="shared" si="33"/>
        <v>1.593</v>
      </c>
      <c r="CH43" s="49">
        <f t="shared" si="34"/>
        <v>0</v>
      </c>
      <c r="CI43" s="49">
        <f t="shared" si="35"/>
        <v>3.8</v>
      </c>
      <c r="CJ43" s="49">
        <f t="shared" si="36"/>
        <v>0</v>
      </c>
      <c r="CK43" s="49">
        <f t="shared" si="37"/>
        <v>0</v>
      </c>
      <c r="CL43" s="41"/>
    </row>
    <row r="44" spans="1:90" ht="75" x14ac:dyDescent="0.25">
      <c r="A44" s="33" t="s">
        <v>44</v>
      </c>
      <c r="B44" s="31" t="s">
        <v>56</v>
      </c>
      <c r="C44" s="32" t="s">
        <v>57</v>
      </c>
      <c r="D44" s="51">
        <f>24.898/1.18</f>
        <v>21.1</v>
      </c>
      <c r="E44" s="42">
        <f>16.44/1.18</f>
        <v>13.93220338983051</v>
      </c>
      <c r="F44" s="29" t="s">
        <v>353</v>
      </c>
      <c r="G44" s="29" t="s">
        <v>353</v>
      </c>
      <c r="H44" s="29" t="s">
        <v>353</v>
      </c>
      <c r="I44" s="29" t="s">
        <v>353</v>
      </c>
      <c r="J44" s="29" t="s">
        <v>353</v>
      </c>
      <c r="K44" s="29" t="s">
        <v>353</v>
      </c>
      <c r="L44" s="29" t="s">
        <v>353</v>
      </c>
      <c r="M44" s="29" t="s">
        <v>353</v>
      </c>
      <c r="N44" s="29" t="s">
        <v>353</v>
      </c>
      <c r="O44" s="29" t="s">
        <v>353</v>
      </c>
      <c r="P44" s="29" t="s">
        <v>353</v>
      </c>
      <c r="Q44" s="29" t="s">
        <v>353</v>
      </c>
      <c r="R44" s="29" t="s">
        <v>353</v>
      </c>
      <c r="S44" s="29" t="s">
        <v>353</v>
      </c>
      <c r="T44" s="42"/>
      <c r="U44" s="43"/>
      <c r="V44" s="43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3">
        <v>2.21</v>
      </c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>
        <v>2.21</v>
      </c>
      <c r="AY44" s="42"/>
      <c r="AZ44" s="42"/>
      <c r="BA44" s="42"/>
      <c r="BB44" s="42"/>
      <c r="BC44" s="48"/>
      <c r="BD44" s="42"/>
      <c r="BE44" s="41">
        <v>2.21</v>
      </c>
      <c r="BF44" s="42"/>
      <c r="BG44" s="42">
        <v>15.7</v>
      </c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36">
        <f t="shared" si="24"/>
        <v>0</v>
      </c>
      <c r="BY44" s="36">
        <f t="shared" si="25"/>
        <v>0</v>
      </c>
      <c r="BZ44" s="36">
        <f t="shared" si="26"/>
        <v>4.42</v>
      </c>
      <c r="CA44" s="36">
        <f t="shared" si="27"/>
        <v>0</v>
      </c>
      <c r="CB44" s="36">
        <f t="shared" si="28"/>
        <v>0</v>
      </c>
      <c r="CC44" s="36">
        <f t="shared" si="29"/>
        <v>0</v>
      </c>
      <c r="CD44" s="36">
        <f t="shared" si="30"/>
        <v>0</v>
      </c>
      <c r="CE44" s="36">
        <f t="shared" si="31"/>
        <v>0</v>
      </c>
      <c r="CF44" s="36">
        <f t="shared" si="32"/>
        <v>0</v>
      </c>
      <c r="CG44" s="49">
        <f t="shared" si="33"/>
        <v>2.21</v>
      </c>
      <c r="CH44" s="49">
        <f t="shared" si="34"/>
        <v>0</v>
      </c>
      <c r="CI44" s="49">
        <f t="shared" si="35"/>
        <v>15.7</v>
      </c>
      <c r="CJ44" s="49">
        <f t="shared" si="36"/>
        <v>0</v>
      </c>
      <c r="CK44" s="49">
        <f t="shared" si="37"/>
        <v>0</v>
      </c>
      <c r="CL44" s="41"/>
    </row>
    <row r="45" spans="1:90" ht="45" x14ac:dyDescent="0.25">
      <c r="A45" s="33" t="s">
        <v>44</v>
      </c>
      <c r="B45" s="31" t="s">
        <v>58</v>
      </c>
      <c r="C45" s="32" t="s">
        <v>59</v>
      </c>
      <c r="D45" s="51">
        <f>0.228/1.18</f>
        <v>0.19322033898305085</v>
      </c>
      <c r="E45" s="42">
        <f>0.234/1.18</f>
        <v>0.19830508474576272</v>
      </c>
      <c r="F45" s="29" t="s">
        <v>353</v>
      </c>
      <c r="G45" s="29" t="s">
        <v>353</v>
      </c>
      <c r="H45" s="29" t="s">
        <v>353</v>
      </c>
      <c r="I45" s="29" t="s">
        <v>353</v>
      </c>
      <c r="J45" s="29" t="s">
        <v>353</v>
      </c>
      <c r="K45" s="29" t="s">
        <v>353</v>
      </c>
      <c r="L45" s="29" t="s">
        <v>353</v>
      </c>
      <c r="M45" s="29" t="s">
        <v>353</v>
      </c>
      <c r="N45" s="29" t="s">
        <v>353</v>
      </c>
      <c r="O45" s="29" t="s">
        <v>353</v>
      </c>
      <c r="P45" s="29" t="s">
        <v>353</v>
      </c>
      <c r="Q45" s="29" t="s">
        <v>353</v>
      </c>
      <c r="R45" s="29" t="s">
        <v>353</v>
      </c>
      <c r="S45" s="29" t="s">
        <v>353</v>
      </c>
      <c r="T45" s="42"/>
      <c r="U45" s="43"/>
      <c r="V45" s="43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>
        <v>0.24</v>
      </c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>
        <v>0.24</v>
      </c>
      <c r="BA45" s="42"/>
      <c r="BB45" s="42"/>
      <c r="BC45" s="48"/>
      <c r="BD45" s="42"/>
      <c r="BE45" s="41"/>
      <c r="BF45" s="42"/>
      <c r="BG45" s="42">
        <v>0.24</v>
      </c>
      <c r="BH45" s="42">
        <v>0.01</v>
      </c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36">
        <f t="shared" si="24"/>
        <v>0</v>
      </c>
      <c r="BY45" s="36">
        <f t="shared" si="25"/>
        <v>0</v>
      </c>
      <c r="BZ45" s="36">
        <f t="shared" si="26"/>
        <v>0</v>
      </c>
      <c r="CA45" s="36">
        <f t="shared" si="27"/>
        <v>0</v>
      </c>
      <c r="CB45" s="36">
        <f t="shared" si="28"/>
        <v>0.48</v>
      </c>
      <c r="CC45" s="36">
        <f t="shared" si="29"/>
        <v>0</v>
      </c>
      <c r="CD45" s="36">
        <f t="shared" si="30"/>
        <v>0</v>
      </c>
      <c r="CE45" s="36">
        <f t="shared" si="31"/>
        <v>0</v>
      </c>
      <c r="CF45" s="36">
        <f t="shared" si="32"/>
        <v>0</v>
      </c>
      <c r="CG45" s="49">
        <f t="shared" si="33"/>
        <v>0</v>
      </c>
      <c r="CH45" s="49">
        <f t="shared" si="34"/>
        <v>0</v>
      </c>
      <c r="CI45" s="49">
        <f t="shared" si="35"/>
        <v>0.24</v>
      </c>
      <c r="CJ45" s="49">
        <f t="shared" si="36"/>
        <v>0.01</v>
      </c>
      <c r="CK45" s="49">
        <f t="shared" si="37"/>
        <v>0</v>
      </c>
      <c r="CL45" s="41"/>
    </row>
    <row r="46" spans="1:90" ht="45" x14ac:dyDescent="0.25">
      <c r="A46" s="33" t="s">
        <v>44</v>
      </c>
      <c r="B46" s="31" t="s">
        <v>60</v>
      </c>
      <c r="C46" s="32" t="s">
        <v>61</v>
      </c>
      <c r="D46" s="51">
        <f>0.252/1.18</f>
        <v>0.21355932203389832</v>
      </c>
      <c r="E46" s="42">
        <f>0.261/1.18</f>
        <v>0.22118644067796611</v>
      </c>
      <c r="F46" s="29" t="s">
        <v>353</v>
      </c>
      <c r="G46" s="29" t="s">
        <v>353</v>
      </c>
      <c r="H46" s="29" t="s">
        <v>353</v>
      </c>
      <c r="I46" s="29" t="s">
        <v>353</v>
      </c>
      <c r="J46" s="29" t="s">
        <v>353</v>
      </c>
      <c r="K46" s="29" t="s">
        <v>353</v>
      </c>
      <c r="L46" s="29" t="s">
        <v>353</v>
      </c>
      <c r="M46" s="29" t="s">
        <v>353</v>
      </c>
      <c r="N46" s="29" t="s">
        <v>353</v>
      </c>
      <c r="O46" s="29" t="s">
        <v>353</v>
      </c>
      <c r="P46" s="29" t="s">
        <v>353</v>
      </c>
      <c r="Q46" s="29" t="s">
        <v>353</v>
      </c>
      <c r="R46" s="29" t="s">
        <v>353</v>
      </c>
      <c r="S46" s="29" t="s">
        <v>353</v>
      </c>
      <c r="T46" s="42"/>
      <c r="U46" s="43"/>
      <c r="V46" s="43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>
        <v>0.115</v>
      </c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>
        <v>0.115</v>
      </c>
      <c r="BA46" s="42"/>
      <c r="BB46" s="42"/>
      <c r="BC46" s="48"/>
      <c r="BD46" s="42"/>
      <c r="BE46" s="41"/>
      <c r="BF46" s="42"/>
      <c r="BG46" s="42">
        <v>0.115</v>
      </c>
      <c r="BH46" s="42">
        <v>1.4E-2</v>
      </c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36">
        <f t="shared" si="24"/>
        <v>0</v>
      </c>
      <c r="BY46" s="36">
        <f t="shared" si="25"/>
        <v>0</v>
      </c>
      <c r="BZ46" s="36">
        <f t="shared" si="26"/>
        <v>0</v>
      </c>
      <c r="CA46" s="36">
        <f t="shared" si="27"/>
        <v>0</v>
      </c>
      <c r="CB46" s="36">
        <f t="shared" si="28"/>
        <v>0.23</v>
      </c>
      <c r="CC46" s="36">
        <f t="shared" si="29"/>
        <v>0</v>
      </c>
      <c r="CD46" s="36">
        <f t="shared" si="30"/>
        <v>0</v>
      </c>
      <c r="CE46" s="36">
        <f t="shared" si="31"/>
        <v>0</v>
      </c>
      <c r="CF46" s="36">
        <f t="shared" si="32"/>
        <v>0</v>
      </c>
      <c r="CG46" s="49">
        <f t="shared" si="33"/>
        <v>0</v>
      </c>
      <c r="CH46" s="49">
        <f t="shared" si="34"/>
        <v>0</v>
      </c>
      <c r="CI46" s="49">
        <f t="shared" si="35"/>
        <v>0.115</v>
      </c>
      <c r="CJ46" s="49">
        <f t="shared" si="36"/>
        <v>1.4E-2</v>
      </c>
      <c r="CK46" s="49">
        <f t="shared" si="37"/>
        <v>0</v>
      </c>
      <c r="CL46" s="41"/>
    </row>
    <row r="47" spans="1:90" ht="45" x14ac:dyDescent="0.25">
      <c r="A47" s="33" t="s">
        <v>44</v>
      </c>
      <c r="B47" s="31" t="s">
        <v>62</v>
      </c>
      <c r="C47" s="32" t="s">
        <v>63</v>
      </c>
      <c r="D47" s="51">
        <f>0.669/1.18</f>
        <v>0.56694915254237299</v>
      </c>
      <c r="E47" s="42">
        <f>0.691/1.18</f>
        <v>0.58559322033898309</v>
      </c>
      <c r="F47" s="29" t="s">
        <v>353</v>
      </c>
      <c r="G47" s="29" t="s">
        <v>353</v>
      </c>
      <c r="H47" s="29" t="s">
        <v>353</v>
      </c>
      <c r="I47" s="29" t="s">
        <v>353</v>
      </c>
      <c r="J47" s="29" t="s">
        <v>353</v>
      </c>
      <c r="K47" s="29" t="s">
        <v>353</v>
      </c>
      <c r="L47" s="29" t="s">
        <v>353</v>
      </c>
      <c r="M47" s="29" t="s">
        <v>353</v>
      </c>
      <c r="N47" s="29" t="s">
        <v>353</v>
      </c>
      <c r="O47" s="29" t="s">
        <v>353</v>
      </c>
      <c r="P47" s="29" t="s">
        <v>353</v>
      </c>
      <c r="Q47" s="29" t="s">
        <v>353</v>
      </c>
      <c r="R47" s="29" t="s">
        <v>353</v>
      </c>
      <c r="S47" s="29" t="s">
        <v>353</v>
      </c>
      <c r="T47" s="42"/>
      <c r="U47" s="43"/>
      <c r="V47" s="43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>
        <v>0.6</v>
      </c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>
        <v>0.6</v>
      </c>
      <c r="BA47" s="42"/>
      <c r="BB47" s="42"/>
      <c r="BC47" s="48"/>
      <c r="BD47" s="42"/>
      <c r="BE47" s="41"/>
      <c r="BF47" s="42"/>
      <c r="BG47" s="42">
        <v>0.6</v>
      </c>
      <c r="BH47" s="42">
        <v>7.0000000000000001E-3</v>
      </c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36">
        <f t="shared" si="24"/>
        <v>0</v>
      </c>
      <c r="BY47" s="36">
        <f t="shared" si="25"/>
        <v>0</v>
      </c>
      <c r="BZ47" s="36">
        <f t="shared" si="26"/>
        <v>0</v>
      </c>
      <c r="CA47" s="36">
        <f t="shared" si="27"/>
        <v>0</v>
      </c>
      <c r="CB47" s="36">
        <f t="shared" si="28"/>
        <v>1.2</v>
      </c>
      <c r="CC47" s="36">
        <f t="shared" si="29"/>
        <v>0</v>
      </c>
      <c r="CD47" s="36">
        <f t="shared" si="30"/>
        <v>0</v>
      </c>
      <c r="CE47" s="36">
        <f t="shared" si="31"/>
        <v>0</v>
      </c>
      <c r="CF47" s="36">
        <f t="shared" si="32"/>
        <v>0</v>
      </c>
      <c r="CG47" s="49">
        <f t="shared" si="33"/>
        <v>0</v>
      </c>
      <c r="CH47" s="49">
        <f t="shared" si="34"/>
        <v>0</v>
      </c>
      <c r="CI47" s="49">
        <f t="shared" si="35"/>
        <v>0.6</v>
      </c>
      <c r="CJ47" s="49">
        <f t="shared" si="36"/>
        <v>7.0000000000000001E-3</v>
      </c>
      <c r="CK47" s="49">
        <f t="shared" si="37"/>
        <v>0</v>
      </c>
      <c r="CL47" s="41"/>
    </row>
    <row r="48" spans="1:90" ht="45" x14ac:dyDescent="0.25">
      <c r="A48" s="33" t="s">
        <v>44</v>
      </c>
      <c r="B48" s="31" t="s">
        <v>64</v>
      </c>
      <c r="C48" s="32" t="s">
        <v>65</v>
      </c>
      <c r="D48" s="42">
        <f>0.424/1.18</f>
        <v>0.35932203389830508</v>
      </c>
      <c r="E48" s="42">
        <f>0.424/1.18</f>
        <v>0.35932203389830508</v>
      </c>
      <c r="F48" s="29" t="s">
        <v>353</v>
      </c>
      <c r="G48" s="29" t="s">
        <v>353</v>
      </c>
      <c r="H48" s="29" t="s">
        <v>353</v>
      </c>
      <c r="I48" s="29" t="s">
        <v>353</v>
      </c>
      <c r="J48" s="29" t="s">
        <v>353</v>
      </c>
      <c r="K48" s="29" t="s">
        <v>353</v>
      </c>
      <c r="L48" s="29" t="s">
        <v>353</v>
      </c>
      <c r="M48" s="29" t="s">
        <v>353</v>
      </c>
      <c r="N48" s="29" t="s">
        <v>353</v>
      </c>
      <c r="O48" s="29" t="s">
        <v>353</v>
      </c>
      <c r="P48" s="29" t="s">
        <v>353</v>
      </c>
      <c r="Q48" s="29" t="s">
        <v>353</v>
      </c>
      <c r="R48" s="29" t="s">
        <v>353</v>
      </c>
      <c r="S48" s="29" t="s">
        <v>353</v>
      </c>
      <c r="T48" s="42"/>
      <c r="U48" s="43"/>
      <c r="V48" s="43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>
        <v>0.315</v>
      </c>
      <c r="AM48" s="42"/>
      <c r="AN48" s="42"/>
      <c r="AO48" s="42"/>
      <c r="AP48" s="42">
        <v>0.41199999999999998</v>
      </c>
      <c r="AQ48" s="42"/>
      <c r="AR48" s="42"/>
      <c r="AS48" s="42">
        <v>0.33600000000000002</v>
      </c>
      <c r="AT48" s="42">
        <v>1.4999999999999999E-2</v>
      </c>
      <c r="AU48" s="42"/>
      <c r="AV48" s="42"/>
      <c r="AW48" s="42"/>
      <c r="AX48" s="42"/>
      <c r="AY48" s="42"/>
      <c r="AZ48" s="42"/>
      <c r="BA48" s="42"/>
      <c r="BB48" s="42"/>
      <c r="BC48" s="48"/>
      <c r="BD48" s="42"/>
      <c r="BE48" s="41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36">
        <f t="shared" si="24"/>
        <v>0</v>
      </c>
      <c r="BY48" s="36">
        <f t="shared" si="25"/>
        <v>0</v>
      </c>
      <c r="BZ48" s="36">
        <f t="shared" si="26"/>
        <v>0</v>
      </c>
      <c r="CA48" s="36">
        <f t="shared" si="27"/>
        <v>0</v>
      </c>
      <c r="CB48" s="36">
        <f t="shared" si="28"/>
        <v>0.315</v>
      </c>
      <c r="CC48" s="36">
        <f t="shared" si="29"/>
        <v>0</v>
      </c>
      <c r="CD48" s="36">
        <f t="shared" si="30"/>
        <v>0</v>
      </c>
      <c r="CE48" s="36">
        <f t="shared" si="31"/>
        <v>0</v>
      </c>
      <c r="CF48" s="36">
        <f t="shared" si="32"/>
        <v>0.41199999999999998</v>
      </c>
      <c r="CG48" s="49">
        <f t="shared" si="33"/>
        <v>0</v>
      </c>
      <c r="CH48" s="49">
        <f t="shared" si="34"/>
        <v>0</v>
      </c>
      <c r="CI48" s="49">
        <f t="shared" si="35"/>
        <v>0.33600000000000002</v>
      </c>
      <c r="CJ48" s="49">
        <f t="shared" si="36"/>
        <v>1.4999999999999999E-2</v>
      </c>
      <c r="CK48" s="49">
        <f t="shared" si="37"/>
        <v>0</v>
      </c>
      <c r="CL48" s="41"/>
    </row>
    <row r="49" spans="1:90" ht="45" x14ac:dyDescent="0.25">
      <c r="A49" s="33" t="s">
        <v>44</v>
      </c>
      <c r="B49" s="31" t="s">
        <v>66</v>
      </c>
      <c r="C49" s="32" t="s">
        <v>67</v>
      </c>
      <c r="D49" s="42">
        <f>0.344/1.18</f>
        <v>0.29152542372881357</v>
      </c>
      <c r="E49" s="42">
        <f>0.29/1.18</f>
        <v>0.24576271186440676</v>
      </c>
      <c r="F49" s="29" t="s">
        <v>353</v>
      </c>
      <c r="G49" s="29" t="s">
        <v>353</v>
      </c>
      <c r="H49" s="29" t="s">
        <v>353</v>
      </c>
      <c r="I49" s="29" t="s">
        <v>353</v>
      </c>
      <c r="J49" s="29" t="s">
        <v>353</v>
      </c>
      <c r="K49" s="29" t="s">
        <v>353</v>
      </c>
      <c r="L49" s="29" t="s">
        <v>353</v>
      </c>
      <c r="M49" s="29" t="s">
        <v>353</v>
      </c>
      <c r="N49" s="29" t="s">
        <v>353</v>
      </c>
      <c r="O49" s="29" t="s">
        <v>353</v>
      </c>
      <c r="P49" s="29" t="s">
        <v>353</v>
      </c>
      <c r="Q49" s="29" t="s">
        <v>353</v>
      </c>
      <c r="R49" s="29" t="s">
        <v>353</v>
      </c>
      <c r="S49" s="29" t="s">
        <v>353</v>
      </c>
      <c r="T49" s="42"/>
      <c r="U49" s="43"/>
      <c r="V49" s="43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>
        <v>0.15</v>
      </c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>
        <v>0.15</v>
      </c>
      <c r="BA49" s="42"/>
      <c r="BB49" s="42"/>
      <c r="BC49" s="48"/>
      <c r="BD49" s="42"/>
      <c r="BE49" s="41"/>
      <c r="BF49" s="42"/>
      <c r="BG49" s="42">
        <v>0.15</v>
      </c>
      <c r="BH49" s="42">
        <v>1.4999999999999999E-2</v>
      </c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36">
        <f t="shared" si="24"/>
        <v>0</v>
      </c>
      <c r="BY49" s="36">
        <f t="shared" si="25"/>
        <v>0</v>
      </c>
      <c r="BZ49" s="36">
        <f t="shared" si="26"/>
        <v>0</v>
      </c>
      <c r="CA49" s="36">
        <f t="shared" si="27"/>
        <v>0</v>
      </c>
      <c r="CB49" s="36">
        <f t="shared" si="28"/>
        <v>0.3</v>
      </c>
      <c r="CC49" s="36">
        <f t="shared" si="29"/>
        <v>0</v>
      </c>
      <c r="CD49" s="36">
        <f t="shared" si="30"/>
        <v>0</v>
      </c>
      <c r="CE49" s="36">
        <f t="shared" si="31"/>
        <v>0</v>
      </c>
      <c r="CF49" s="36">
        <f t="shared" si="32"/>
        <v>0</v>
      </c>
      <c r="CG49" s="49">
        <f t="shared" si="33"/>
        <v>0</v>
      </c>
      <c r="CH49" s="49">
        <f t="shared" si="34"/>
        <v>0</v>
      </c>
      <c r="CI49" s="49">
        <f t="shared" si="35"/>
        <v>0.15</v>
      </c>
      <c r="CJ49" s="49">
        <f t="shared" si="36"/>
        <v>1.4999999999999999E-2</v>
      </c>
      <c r="CK49" s="49">
        <f t="shared" si="37"/>
        <v>0</v>
      </c>
      <c r="CL49" s="41"/>
    </row>
    <row r="50" spans="1:90" ht="45" x14ac:dyDescent="0.25">
      <c r="A50" s="33" t="s">
        <v>44</v>
      </c>
      <c r="B50" s="31" t="s">
        <v>68</v>
      </c>
      <c r="C50" s="32" t="s">
        <v>69</v>
      </c>
      <c r="D50" s="51">
        <f>0.627/1.18</f>
        <v>0.53135593220338984</v>
      </c>
      <c r="E50" s="42">
        <f>0.757/1.18</f>
        <v>0.6415254237288136</v>
      </c>
      <c r="F50" s="29" t="s">
        <v>353</v>
      </c>
      <c r="G50" s="29" t="s">
        <v>353</v>
      </c>
      <c r="H50" s="29" t="s">
        <v>353</v>
      </c>
      <c r="I50" s="29" t="s">
        <v>353</v>
      </c>
      <c r="J50" s="29" t="s">
        <v>353</v>
      </c>
      <c r="K50" s="29" t="s">
        <v>353</v>
      </c>
      <c r="L50" s="29" t="s">
        <v>353</v>
      </c>
      <c r="M50" s="29" t="s">
        <v>353</v>
      </c>
      <c r="N50" s="29" t="s">
        <v>353</v>
      </c>
      <c r="O50" s="29" t="s">
        <v>353</v>
      </c>
      <c r="P50" s="29" t="s">
        <v>353</v>
      </c>
      <c r="Q50" s="29" t="s">
        <v>353</v>
      </c>
      <c r="R50" s="29" t="s">
        <v>353</v>
      </c>
      <c r="S50" s="29" t="s">
        <v>353</v>
      </c>
      <c r="T50" s="42"/>
      <c r="U50" s="43"/>
      <c r="V50" s="43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>
        <v>0.28599999999999998</v>
      </c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>
        <v>0.28599999999999998</v>
      </c>
      <c r="BA50" s="42"/>
      <c r="BB50" s="42"/>
      <c r="BC50" s="48"/>
      <c r="BD50" s="42"/>
      <c r="BE50" s="41"/>
      <c r="BF50" s="42"/>
      <c r="BG50" s="42">
        <v>0.28599999999999998</v>
      </c>
      <c r="BH50" s="42">
        <v>1.4999999999999999E-2</v>
      </c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36">
        <f t="shared" si="24"/>
        <v>0</v>
      </c>
      <c r="BY50" s="36">
        <f t="shared" si="25"/>
        <v>0</v>
      </c>
      <c r="BZ50" s="36">
        <f t="shared" si="26"/>
        <v>0</v>
      </c>
      <c r="CA50" s="36">
        <f t="shared" si="27"/>
        <v>0</v>
      </c>
      <c r="CB50" s="36">
        <f t="shared" si="28"/>
        <v>0.57199999999999995</v>
      </c>
      <c r="CC50" s="36">
        <f t="shared" si="29"/>
        <v>0</v>
      </c>
      <c r="CD50" s="36">
        <f t="shared" si="30"/>
        <v>0</v>
      </c>
      <c r="CE50" s="36">
        <f t="shared" si="31"/>
        <v>0</v>
      </c>
      <c r="CF50" s="36">
        <f t="shared" si="32"/>
        <v>0</v>
      </c>
      <c r="CG50" s="49">
        <f t="shared" si="33"/>
        <v>0</v>
      </c>
      <c r="CH50" s="49">
        <f t="shared" si="34"/>
        <v>0</v>
      </c>
      <c r="CI50" s="49">
        <f t="shared" si="35"/>
        <v>0.28599999999999998</v>
      </c>
      <c r="CJ50" s="49">
        <f t="shared" si="36"/>
        <v>1.4999999999999999E-2</v>
      </c>
      <c r="CK50" s="49">
        <f t="shared" si="37"/>
        <v>0</v>
      </c>
      <c r="CL50" s="41"/>
    </row>
    <row r="51" spans="1:90" ht="60" x14ac:dyDescent="0.25">
      <c r="A51" s="33" t="s">
        <v>44</v>
      </c>
      <c r="B51" s="31" t="s">
        <v>70</v>
      </c>
      <c r="C51" s="32" t="s">
        <v>71</v>
      </c>
      <c r="D51" s="51">
        <f>104.743/1.18</f>
        <v>88.765254237288133</v>
      </c>
      <c r="E51" s="42">
        <f>23.477/1.18</f>
        <v>19.895762711864407</v>
      </c>
      <c r="F51" s="29" t="s">
        <v>353</v>
      </c>
      <c r="G51" s="29" t="s">
        <v>353</v>
      </c>
      <c r="H51" s="29" t="s">
        <v>353</v>
      </c>
      <c r="I51" s="29" t="s">
        <v>353</v>
      </c>
      <c r="J51" s="29" t="s">
        <v>353</v>
      </c>
      <c r="K51" s="29" t="s">
        <v>353</v>
      </c>
      <c r="L51" s="29" t="s">
        <v>353</v>
      </c>
      <c r="M51" s="29" t="s">
        <v>353</v>
      </c>
      <c r="N51" s="29" t="s">
        <v>353</v>
      </c>
      <c r="O51" s="29" t="s">
        <v>353</v>
      </c>
      <c r="P51" s="29" t="s">
        <v>353</v>
      </c>
      <c r="Q51" s="29" t="s">
        <v>353</v>
      </c>
      <c r="R51" s="29" t="s">
        <v>353</v>
      </c>
      <c r="S51" s="29" t="s">
        <v>353</v>
      </c>
      <c r="T51" s="42"/>
      <c r="U51" s="43"/>
      <c r="V51" s="43">
        <v>4.4000000000000004</v>
      </c>
      <c r="W51" s="42"/>
      <c r="X51" s="42">
        <v>8</v>
      </c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>
        <v>3.9510000000000001</v>
      </c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>
        <v>3.9510000000000001</v>
      </c>
      <c r="AY51" s="42"/>
      <c r="AZ51" s="42"/>
      <c r="BA51" s="42"/>
      <c r="BB51" s="42"/>
      <c r="BC51" s="48"/>
      <c r="BD51" s="42"/>
      <c r="BE51" s="41">
        <v>3.9510000000000001</v>
      </c>
      <c r="BF51" s="42"/>
      <c r="BG51" s="42">
        <v>1.4</v>
      </c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36">
        <f t="shared" si="24"/>
        <v>0</v>
      </c>
      <c r="BY51" s="36">
        <f t="shared" si="25"/>
        <v>0</v>
      </c>
      <c r="BZ51" s="36">
        <f t="shared" si="26"/>
        <v>12.302000000000001</v>
      </c>
      <c r="CA51" s="36">
        <f t="shared" si="27"/>
        <v>0</v>
      </c>
      <c r="CB51" s="36">
        <f t="shared" si="28"/>
        <v>8</v>
      </c>
      <c r="CC51" s="36">
        <f t="shared" si="29"/>
        <v>0</v>
      </c>
      <c r="CD51" s="36">
        <f t="shared" si="30"/>
        <v>0</v>
      </c>
      <c r="CE51" s="36">
        <f t="shared" si="31"/>
        <v>0</v>
      </c>
      <c r="CF51" s="36">
        <f t="shared" si="32"/>
        <v>0</v>
      </c>
      <c r="CG51" s="49">
        <f t="shared" si="33"/>
        <v>3.9510000000000001</v>
      </c>
      <c r="CH51" s="49">
        <f t="shared" si="34"/>
        <v>0</v>
      </c>
      <c r="CI51" s="49">
        <f t="shared" si="35"/>
        <v>1.4</v>
      </c>
      <c r="CJ51" s="49">
        <f t="shared" si="36"/>
        <v>0</v>
      </c>
      <c r="CK51" s="49">
        <f t="shared" si="37"/>
        <v>0</v>
      </c>
      <c r="CL51" s="41"/>
    </row>
    <row r="52" spans="1:90" ht="30" x14ac:dyDescent="0.25">
      <c r="A52" s="33" t="s">
        <v>44</v>
      </c>
      <c r="B52" s="31" t="s">
        <v>72</v>
      </c>
      <c r="C52" s="32" t="s">
        <v>73</v>
      </c>
      <c r="D52" s="51">
        <f>38.329/1.18</f>
        <v>32.482203389830509</v>
      </c>
      <c r="E52" s="51">
        <f>38.329/1.18</f>
        <v>32.482203389830509</v>
      </c>
      <c r="F52" s="29" t="s">
        <v>353</v>
      </c>
      <c r="G52" s="29" t="s">
        <v>353</v>
      </c>
      <c r="H52" s="29" t="s">
        <v>353</v>
      </c>
      <c r="I52" s="29" t="s">
        <v>353</v>
      </c>
      <c r="J52" s="29" t="s">
        <v>353</v>
      </c>
      <c r="K52" s="29" t="s">
        <v>353</v>
      </c>
      <c r="L52" s="29" t="s">
        <v>353</v>
      </c>
      <c r="M52" s="29" t="s">
        <v>353</v>
      </c>
      <c r="N52" s="29" t="s">
        <v>353</v>
      </c>
      <c r="O52" s="29" t="s">
        <v>353</v>
      </c>
      <c r="P52" s="29" t="s">
        <v>353</v>
      </c>
      <c r="Q52" s="29" t="s">
        <v>353</v>
      </c>
      <c r="R52" s="29" t="s">
        <v>353</v>
      </c>
      <c r="S52" s="29" t="s">
        <v>353</v>
      </c>
      <c r="T52" s="42"/>
      <c r="U52" s="43"/>
      <c r="V52" s="43"/>
      <c r="W52" s="42"/>
      <c r="X52" s="42">
        <v>11</v>
      </c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8"/>
      <c r="BD52" s="42"/>
      <c r="BE52" s="41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>
        <v>11</v>
      </c>
      <c r="BV52" s="42"/>
      <c r="BW52" s="42"/>
      <c r="BX52" s="36">
        <f t="shared" si="24"/>
        <v>0</v>
      </c>
      <c r="BY52" s="36">
        <f t="shared" si="25"/>
        <v>0</v>
      </c>
      <c r="BZ52" s="36">
        <f t="shared" si="26"/>
        <v>0</v>
      </c>
      <c r="CA52" s="36">
        <f t="shared" si="27"/>
        <v>0</v>
      </c>
      <c r="CB52" s="36">
        <f t="shared" si="28"/>
        <v>11</v>
      </c>
      <c r="CC52" s="36">
        <f t="shared" si="29"/>
        <v>0</v>
      </c>
      <c r="CD52" s="36">
        <f t="shared" si="30"/>
        <v>0</v>
      </c>
      <c r="CE52" s="36">
        <f t="shared" si="31"/>
        <v>0</v>
      </c>
      <c r="CF52" s="36">
        <f t="shared" si="32"/>
        <v>0</v>
      </c>
      <c r="CG52" s="49">
        <f t="shared" si="33"/>
        <v>0</v>
      </c>
      <c r="CH52" s="49">
        <f t="shared" si="34"/>
        <v>0</v>
      </c>
      <c r="CI52" s="49">
        <f t="shared" si="35"/>
        <v>11</v>
      </c>
      <c r="CJ52" s="49">
        <f t="shared" si="36"/>
        <v>0</v>
      </c>
      <c r="CK52" s="49">
        <f t="shared" si="37"/>
        <v>0</v>
      </c>
      <c r="CL52" s="41"/>
    </row>
    <row r="53" spans="1:90" ht="30" x14ac:dyDescent="0.25">
      <c r="A53" s="33" t="s">
        <v>44</v>
      </c>
      <c r="B53" s="31" t="s">
        <v>74</v>
      </c>
      <c r="C53" s="32" t="s">
        <v>75</v>
      </c>
      <c r="D53" s="51">
        <f>34.456/1.18</f>
        <v>29.200000000000003</v>
      </c>
      <c r="E53" s="51">
        <f>34.456/1.18</f>
        <v>29.200000000000003</v>
      </c>
      <c r="F53" s="29" t="s">
        <v>353</v>
      </c>
      <c r="G53" s="29" t="s">
        <v>353</v>
      </c>
      <c r="H53" s="29" t="s">
        <v>353</v>
      </c>
      <c r="I53" s="29" t="s">
        <v>353</v>
      </c>
      <c r="J53" s="29" t="s">
        <v>353</v>
      </c>
      <c r="K53" s="29" t="s">
        <v>353</v>
      </c>
      <c r="L53" s="29" t="s">
        <v>353</v>
      </c>
      <c r="M53" s="29" t="s">
        <v>353</v>
      </c>
      <c r="N53" s="29" t="s">
        <v>353</v>
      </c>
      <c r="O53" s="29" t="s">
        <v>353</v>
      </c>
      <c r="P53" s="29" t="s">
        <v>353</v>
      </c>
      <c r="Q53" s="29" t="s">
        <v>353</v>
      </c>
      <c r="R53" s="29" t="s">
        <v>353</v>
      </c>
      <c r="S53" s="29" t="s">
        <v>353</v>
      </c>
      <c r="T53" s="42"/>
      <c r="U53" s="43"/>
      <c r="V53" s="43"/>
      <c r="W53" s="42"/>
      <c r="X53" s="42">
        <v>4</v>
      </c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8"/>
      <c r="BD53" s="42"/>
      <c r="BE53" s="41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>
        <v>4</v>
      </c>
      <c r="BV53" s="42"/>
      <c r="BW53" s="42"/>
      <c r="BX53" s="36">
        <f t="shared" si="24"/>
        <v>0</v>
      </c>
      <c r="BY53" s="36">
        <f t="shared" si="25"/>
        <v>0</v>
      </c>
      <c r="BZ53" s="36">
        <f t="shared" si="26"/>
        <v>0</v>
      </c>
      <c r="CA53" s="36">
        <f t="shared" si="27"/>
        <v>0</v>
      </c>
      <c r="CB53" s="36">
        <f t="shared" si="28"/>
        <v>4</v>
      </c>
      <c r="CC53" s="36">
        <f t="shared" si="29"/>
        <v>0</v>
      </c>
      <c r="CD53" s="36">
        <f t="shared" si="30"/>
        <v>0</v>
      </c>
      <c r="CE53" s="36">
        <f t="shared" si="31"/>
        <v>0</v>
      </c>
      <c r="CF53" s="36">
        <f t="shared" si="32"/>
        <v>0</v>
      </c>
      <c r="CG53" s="49">
        <f t="shared" si="33"/>
        <v>0</v>
      </c>
      <c r="CH53" s="49">
        <f t="shared" si="34"/>
        <v>0</v>
      </c>
      <c r="CI53" s="49">
        <f t="shared" si="35"/>
        <v>4</v>
      </c>
      <c r="CJ53" s="49">
        <f t="shared" si="36"/>
        <v>0</v>
      </c>
      <c r="CK53" s="49">
        <f t="shared" si="37"/>
        <v>0</v>
      </c>
      <c r="CL53" s="41"/>
    </row>
    <row r="54" spans="1:90" ht="30" x14ac:dyDescent="0.25">
      <c r="A54" s="33" t="s">
        <v>44</v>
      </c>
      <c r="B54" s="31" t="s">
        <v>76</v>
      </c>
      <c r="C54" s="32" t="s">
        <v>77</v>
      </c>
      <c r="D54" s="51">
        <f>0.901/1.18</f>
        <v>0.76355932203389831</v>
      </c>
      <c r="E54" s="51">
        <f>0.901/1.18</f>
        <v>0.76355932203389831</v>
      </c>
      <c r="F54" s="29" t="s">
        <v>353</v>
      </c>
      <c r="G54" s="29" t="s">
        <v>353</v>
      </c>
      <c r="H54" s="29" t="s">
        <v>353</v>
      </c>
      <c r="I54" s="29" t="s">
        <v>353</v>
      </c>
      <c r="J54" s="29" t="s">
        <v>353</v>
      </c>
      <c r="K54" s="29" t="s">
        <v>353</v>
      </c>
      <c r="L54" s="29" t="s">
        <v>353</v>
      </c>
      <c r="M54" s="29" t="s">
        <v>353</v>
      </c>
      <c r="N54" s="29" t="s">
        <v>353</v>
      </c>
      <c r="O54" s="29" t="s">
        <v>353</v>
      </c>
      <c r="P54" s="29" t="s">
        <v>353</v>
      </c>
      <c r="Q54" s="29" t="s">
        <v>353</v>
      </c>
      <c r="R54" s="29" t="s">
        <v>353</v>
      </c>
      <c r="S54" s="29" t="s">
        <v>353</v>
      </c>
      <c r="T54" s="42"/>
      <c r="U54" s="43"/>
      <c r="V54" s="43"/>
      <c r="W54" s="42"/>
      <c r="X54" s="42">
        <v>0.17</v>
      </c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8"/>
      <c r="BD54" s="42"/>
      <c r="BE54" s="41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>
        <v>0.17</v>
      </c>
      <c r="BV54" s="42"/>
      <c r="BW54" s="42"/>
      <c r="BX54" s="36">
        <f t="shared" si="24"/>
        <v>0</v>
      </c>
      <c r="BY54" s="36">
        <f t="shared" si="25"/>
        <v>0</v>
      </c>
      <c r="BZ54" s="36">
        <f t="shared" si="26"/>
        <v>0</v>
      </c>
      <c r="CA54" s="36">
        <f t="shared" si="27"/>
        <v>0</v>
      </c>
      <c r="CB54" s="36">
        <f t="shared" si="28"/>
        <v>0.17</v>
      </c>
      <c r="CC54" s="36">
        <f t="shared" si="29"/>
        <v>0</v>
      </c>
      <c r="CD54" s="36">
        <f t="shared" si="30"/>
        <v>0</v>
      </c>
      <c r="CE54" s="36">
        <f t="shared" si="31"/>
        <v>0</v>
      </c>
      <c r="CF54" s="36">
        <f t="shared" si="32"/>
        <v>0</v>
      </c>
      <c r="CG54" s="49">
        <f t="shared" si="33"/>
        <v>0</v>
      </c>
      <c r="CH54" s="49">
        <f t="shared" si="34"/>
        <v>0</v>
      </c>
      <c r="CI54" s="49">
        <f t="shared" si="35"/>
        <v>0.17</v>
      </c>
      <c r="CJ54" s="49">
        <f t="shared" si="36"/>
        <v>0</v>
      </c>
      <c r="CK54" s="49">
        <f t="shared" si="37"/>
        <v>0</v>
      </c>
      <c r="CL54" s="41"/>
    </row>
    <row r="55" spans="1:90" ht="30" x14ac:dyDescent="0.25">
      <c r="A55" s="33" t="s">
        <v>44</v>
      </c>
      <c r="B55" s="31" t="s">
        <v>78</v>
      </c>
      <c r="C55" s="32" t="s">
        <v>79</v>
      </c>
      <c r="D55" s="51">
        <f>0.71/1.18</f>
        <v>0.60169491525423724</v>
      </c>
      <c r="E55" s="51">
        <f>0.71/1.18</f>
        <v>0.60169491525423724</v>
      </c>
      <c r="F55" s="29" t="s">
        <v>353</v>
      </c>
      <c r="G55" s="29" t="s">
        <v>353</v>
      </c>
      <c r="H55" s="29" t="s">
        <v>353</v>
      </c>
      <c r="I55" s="29" t="s">
        <v>353</v>
      </c>
      <c r="J55" s="29" t="s">
        <v>353</v>
      </c>
      <c r="K55" s="29" t="s">
        <v>353</v>
      </c>
      <c r="L55" s="29" t="s">
        <v>353</v>
      </c>
      <c r="M55" s="29" t="s">
        <v>353</v>
      </c>
      <c r="N55" s="29" t="s">
        <v>353</v>
      </c>
      <c r="O55" s="29" t="s">
        <v>353</v>
      </c>
      <c r="P55" s="29" t="s">
        <v>353</v>
      </c>
      <c r="Q55" s="29" t="s">
        <v>353</v>
      </c>
      <c r="R55" s="29" t="s">
        <v>353</v>
      </c>
      <c r="S55" s="29" t="s">
        <v>353</v>
      </c>
      <c r="T55" s="42"/>
      <c r="U55" s="43"/>
      <c r="V55" s="43"/>
      <c r="W55" s="42"/>
      <c r="X55" s="42">
        <v>0.13</v>
      </c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8"/>
      <c r="BD55" s="42"/>
      <c r="BE55" s="41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>
        <v>0.13</v>
      </c>
      <c r="BV55" s="42"/>
      <c r="BW55" s="42"/>
      <c r="BX55" s="36">
        <f t="shared" si="24"/>
        <v>0</v>
      </c>
      <c r="BY55" s="36">
        <f t="shared" si="25"/>
        <v>0</v>
      </c>
      <c r="BZ55" s="36">
        <f t="shared" si="26"/>
        <v>0</v>
      </c>
      <c r="CA55" s="36">
        <f t="shared" si="27"/>
        <v>0</v>
      </c>
      <c r="CB55" s="36">
        <f t="shared" si="28"/>
        <v>0.13</v>
      </c>
      <c r="CC55" s="36">
        <f t="shared" si="29"/>
        <v>0</v>
      </c>
      <c r="CD55" s="36">
        <f t="shared" si="30"/>
        <v>0</v>
      </c>
      <c r="CE55" s="36">
        <f t="shared" si="31"/>
        <v>0</v>
      </c>
      <c r="CF55" s="36">
        <f t="shared" si="32"/>
        <v>0</v>
      </c>
      <c r="CG55" s="49">
        <f t="shared" si="33"/>
        <v>0</v>
      </c>
      <c r="CH55" s="49">
        <f t="shared" si="34"/>
        <v>0</v>
      </c>
      <c r="CI55" s="49">
        <f t="shared" si="35"/>
        <v>0.13</v>
      </c>
      <c r="CJ55" s="49">
        <f t="shared" si="36"/>
        <v>0</v>
      </c>
      <c r="CK55" s="49">
        <f t="shared" si="37"/>
        <v>0</v>
      </c>
      <c r="CL55" s="41"/>
    </row>
    <row r="56" spans="1:90" ht="30" x14ac:dyDescent="0.25">
      <c r="A56" s="8" t="s">
        <v>44</v>
      </c>
      <c r="B56" s="30" t="s">
        <v>379</v>
      </c>
      <c r="C56" s="54" t="s">
        <v>381</v>
      </c>
      <c r="D56" s="38"/>
      <c r="E56" s="41">
        <f>0.448/1.18</f>
        <v>0.37966101694915255</v>
      </c>
      <c r="F56" s="29" t="s">
        <v>353</v>
      </c>
      <c r="G56" s="29" t="s">
        <v>353</v>
      </c>
      <c r="H56" s="29" t="s">
        <v>353</v>
      </c>
      <c r="I56" s="29" t="s">
        <v>353</v>
      </c>
      <c r="J56" s="29" t="s">
        <v>353</v>
      </c>
      <c r="K56" s="29" t="s">
        <v>353</v>
      </c>
      <c r="L56" s="29" t="s">
        <v>353</v>
      </c>
      <c r="M56" s="29" t="s">
        <v>353</v>
      </c>
      <c r="N56" s="29" t="s">
        <v>353</v>
      </c>
      <c r="O56" s="29" t="s">
        <v>353</v>
      </c>
      <c r="P56" s="29" t="s">
        <v>353</v>
      </c>
      <c r="Q56" s="29" t="s">
        <v>353</v>
      </c>
      <c r="R56" s="29" t="s">
        <v>353</v>
      </c>
      <c r="S56" s="29" t="s">
        <v>353</v>
      </c>
      <c r="T56" s="41"/>
      <c r="U56" s="43"/>
      <c r="V56" s="43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5"/>
      <c r="BD56" s="41"/>
      <c r="BE56" s="41"/>
      <c r="BF56" s="41"/>
      <c r="BG56" s="41">
        <v>0.23699999999999999</v>
      </c>
      <c r="BH56" s="2">
        <v>1.4999999999999999E-2</v>
      </c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36">
        <f t="shared" ref="BX56:BX62" si="38">T56+AH56+AV56+BJ56</f>
        <v>0</v>
      </c>
      <c r="BY56" s="36">
        <f t="shared" ref="BY56:BY62" si="39">U56+AI56+AW56+BK56</f>
        <v>0</v>
      </c>
      <c r="BZ56" s="36">
        <f t="shared" ref="BZ56:BZ62" si="40">V56+AJ56+AX56+BL56</f>
        <v>0</v>
      </c>
      <c r="CA56" s="36">
        <f t="shared" ref="CA56:CA62" si="41">W56+AK56+AY56+BM56</f>
        <v>0</v>
      </c>
      <c r="CB56" s="36">
        <f t="shared" ref="CB56:CB62" si="42">X56+AL56+AZ56+BN56</f>
        <v>0</v>
      </c>
      <c r="CC56" s="36">
        <f t="shared" ref="CC56:CC62" si="43">Y56+AM56+BA56+BO56</f>
        <v>0</v>
      </c>
      <c r="CD56" s="36">
        <f t="shared" ref="CD56:CD62" si="44">Z56+AN56+BB56+BP56</f>
        <v>0</v>
      </c>
      <c r="CE56" s="36">
        <f t="shared" ref="CE56:CE62" si="45">AA56+AO56+BC56+BQ56</f>
        <v>0</v>
      </c>
      <c r="CF56" s="36">
        <f t="shared" ref="CF56:CF62" si="46">AB56+AP56+BD56+BR56</f>
        <v>0</v>
      </c>
      <c r="CG56" s="49">
        <f t="shared" ref="CG56:CG62" si="47">AC56+AQ56+BE56+BS56</f>
        <v>0</v>
      </c>
      <c r="CH56" s="49">
        <f t="shared" ref="CH56:CH62" si="48">AD56+AR56+BF56+BT56</f>
        <v>0</v>
      </c>
      <c r="CI56" s="49">
        <f t="shared" ref="CI56:CI62" si="49">AE56+AS56+BG56+BU56</f>
        <v>0.23699999999999999</v>
      </c>
      <c r="CJ56" s="49">
        <f t="shared" ref="CJ56:CJ62" si="50">AF56+AT56+BH56+BV56</f>
        <v>1.4999999999999999E-2</v>
      </c>
      <c r="CK56" s="49">
        <f t="shared" ref="CK56:CK62" si="51">AG56+AU56+BI56+BW56</f>
        <v>0</v>
      </c>
      <c r="CL56" s="41"/>
    </row>
    <row r="57" spans="1:90" ht="45" x14ac:dyDescent="0.25">
      <c r="A57" s="8" t="s">
        <v>44</v>
      </c>
      <c r="B57" s="30" t="s">
        <v>388</v>
      </c>
      <c r="C57" s="54" t="s">
        <v>382</v>
      </c>
      <c r="D57" s="38"/>
      <c r="E57" s="41">
        <f>0.317/1.18</f>
        <v>0.26864406779661021</v>
      </c>
      <c r="F57" s="29" t="s">
        <v>353</v>
      </c>
      <c r="G57" s="29" t="s">
        <v>353</v>
      </c>
      <c r="H57" s="29" t="s">
        <v>353</v>
      </c>
      <c r="I57" s="29" t="s">
        <v>353</v>
      </c>
      <c r="J57" s="29" t="s">
        <v>353</v>
      </c>
      <c r="K57" s="29" t="s">
        <v>353</v>
      </c>
      <c r="L57" s="29" t="s">
        <v>353</v>
      </c>
      <c r="M57" s="29" t="s">
        <v>353</v>
      </c>
      <c r="N57" s="29" t="s">
        <v>353</v>
      </c>
      <c r="O57" s="29" t="s">
        <v>353</v>
      </c>
      <c r="P57" s="29" t="s">
        <v>353</v>
      </c>
      <c r="Q57" s="29" t="s">
        <v>353</v>
      </c>
      <c r="R57" s="29" t="s">
        <v>353</v>
      </c>
      <c r="S57" s="29" t="s">
        <v>353</v>
      </c>
      <c r="T57" s="41"/>
      <c r="U57" s="43"/>
      <c r="V57" s="43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5"/>
      <c r="BD57" s="41"/>
      <c r="BE57" s="41"/>
      <c r="BF57" s="41"/>
      <c r="BG57" s="41">
        <v>0.34699999999999998</v>
      </c>
      <c r="BH57" s="2">
        <v>5.0000000000000001E-3</v>
      </c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36">
        <f t="shared" si="38"/>
        <v>0</v>
      </c>
      <c r="BY57" s="36">
        <f t="shared" si="39"/>
        <v>0</v>
      </c>
      <c r="BZ57" s="36">
        <f t="shared" si="40"/>
        <v>0</v>
      </c>
      <c r="CA57" s="36">
        <f t="shared" si="41"/>
        <v>0</v>
      </c>
      <c r="CB57" s="36">
        <f t="shared" si="42"/>
        <v>0</v>
      </c>
      <c r="CC57" s="36">
        <f t="shared" si="43"/>
        <v>0</v>
      </c>
      <c r="CD57" s="36">
        <f t="shared" si="44"/>
        <v>0</v>
      </c>
      <c r="CE57" s="36">
        <f t="shared" si="45"/>
        <v>0</v>
      </c>
      <c r="CF57" s="36">
        <f t="shared" si="46"/>
        <v>0</v>
      </c>
      <c r="CG57" s="49">
        <f t="shared" si="47"/>
        <v>0</v>
      </c>
      <c r="CH57" s="49">
        <f t="shared" si="48"/>
        <v>0</v>
      </c>
      <c r="CI57" s="49">
        <f t="shared" si="49"/>
        <v>0.34699999999999998</v>
      </c>
      <c r="CJ57" s="49">
        <f t="shared" si="50"/>
        <v>5.0000000000000001E-3</v>
      </c>
      <c r="CK57" s="49">
        <f t="shared" si="51"/>
        <v>0</v>
      </c>
      <c r="CL57" s="41"/>
    </row>
    <row r="58" spans="1:90" ht="45" x14ac:dyDescent="0.25">
      <c r="A58" s="8" t="s">
        <v>44</v>
      </c>
      <c r="B58" s="30" t="s">
        <v>390</v>
      </c>
      <c r="C58" s="54" t="s">
        <v>395</v>
      </c>
      <c r="D58" s="38"/>
      <c r="E58" s="41">
        <f>0.345/1.18</f>
        <v>0.2923728813559322</v>
      </c>
      <c r="F58" s="29" t="s">
        <v>353</v>
      </c>
      <c r="G58" s="29" t="s">
        <v>353</v>
      </c>
      <c r="H58" s="29" t="s">
        <v>353</v>
      </c>
      <c r="I58" s="29" t="s">
        <v>353</v>
      </c>
      <c r="J58" s="29" t="s">
        <v>353</v>
      </c>
      <c r="K58" s="29" t="s">
        <v>353</v>
      </c>
      <c r="L58" s="29" t="s">
        <v>353</v>
      </c>
      <c r="M58" s="29" t="s">
        <v>353</v>
      </c>
      <c r="N58" s="29" t="s">
        <v>353</v>
      </c>
      <c r="O58" s="29" t="s">
        <v>353</v>
      </c>
      <c r="P58" s="29" t="s">
        <v>353</v>
      </c>
      <c r="Q58" s="29" t="s">
        <v>353</v>
      </c>
      <c r="R58" s="29" t="s">
        <v>353</v>
      </c>
      <c r="S58" s="29" t="s">
        <v>353</v>
      </c>
      <c r="T58" s="41"/>
      <c r="U58" s="43"/>
      <c r="V58" s="43"/>
      <c r="W58" s="41"/>
      <c r="X58" s="41"/>
      <c r="Y58" s="41"/>
      <c r="Z58" s="41"/>
      <c r="AA58" s="41"/>
      <c r="AB58" s="41"/>
      <c r="AC58" s="41"/>
      <c r="AD58" s="41"/>
      <c r="AE58" s="43"/>
      <c r="AF58" s="43"/>
      <c r="AG58" s="43"/>
      <c r="AH58" s="45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1"/>
      <c r="AV58" s="41"/>
      <c r="AW58" s="41"/>
      <c r="AX58" s="41"/>
      <c r="AY58" s="41"/>
      <c r="AZ58" s="41"/>
      <c r="BA58" s="41"/>
      <c r="BB58" s="41"/>
      <c r="BC58" s="45"/>
      <c r="BD58" s="41"/>
      <c r="BE58" s="41"/>
      <c r="BF58" s="41"/>
      <c r="BG58" s="41">
        <v>0.18</v>
      </c>
      <c r="BH58" s="2">
        <v>1.2999999999999999E-2</v>
      </c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36">
        <f t="shared" si="38"/>
        <v>0</v>
      </c>
      <c r="BY58" s="36">
        <f t="shared" si="39"/>
        <v>0</v>
      </c>
      <c r="BZ58" s="36">
        <f t="shared" si="40"/>
        <v>0</v>
      </c>
      <c r="CA58" s="36">
        <f t="shared" si="41"/>
        <v>0</v>
      </c>
      <c r="CB58" s="36">
        <f t="shared" si="42"/>
        <v>0</v>
      </c>
      <c r="CC58" s="36">
        <f t="shared" si="43"/>
        <v>0</v>
      </c>
      <c r="CD58" s="36">
        <f t="shared" si="44"/>
        <v>0</v>
      </c>
      <c r="CE58" s="36">
        <f t="shared" si="45"/>
        <v>0</v>
      </c>
      <c r="CF58" s="36">
        <f t="shared" si="46"/>
        <v>0</v>
      </c>
      <c r="CG58" s="49">
        <f t="shared" si="47"/>
        <v>0</v>
      </c>
      <c r="CH58" s="49">
        <f t="shared" si="48"/>
        <v>0</v>
      </c>
      <c r="CI58" s="49">
        <f t="shared" si="49"/>
        <v>0.18</v>
      </c>
      <c r="CJ58" s="49">
        <f t="shared" si="50"/>
        <v>1.2999999999999999E-2</v>
      </c>
      <c r="CK58" s="49">
        <f t="shared" si="51"/>
        <v>0</v>
      </c>
      <c r="CL58" s="41"/>
    </row>
    <row r="59" spans="1:90" ht="30" x14ac:dyDescent="0.25">
      <c r="A59" s="8" t="s">
        <v>44</v>
      </c>
      <c r="B59" s="30" t="s">
        <v>391</v>
      </c>
      <c r="C59" s="54" t="s">
        <v>396</v>
      </c>
      <c r="D59" s="40"/>
      <c r="E59" s="41">
        <f>1.35/1.18</f>
        <v>1.1440677966101696</v>
      </c>
      <c r="F59" s="29" t="s">
        <v>353</v>
      </c>
      <c r="G59" s="29" t="s">
        <v>353</v>
      </c>
      <c r="H59" s="29" t="s">
        <v>353</v>
      </c>
      <c r="I59" s="29" t="s">
        <v>353</v>
      </c>
      <c r="J59" s="29" t="s">
        <v>353</v>
      </c>
      <c r="K59" s="29" t="s">
        <v>353</v>
      </c>
      <c r="L59" s="29" t="s">
        <v>353</v>
      </c>
      <c r="M59" s="29" t="s">
        <v>353</v>
      </c>
      <c r="N59" s="29" t="s">
        <v>353</v>
      </c>
      <c r="O59" s="29" t="s">
        <v>353</v>
      </c>
      <c r="P59" s="29" t="s">
        <v>353</v>
      </c>
      <c r="Q59" s="29" t="s">
        <v>353</v>
      </c>
      <c r="R59" s="29" t="s">
        <v>353</v>
      </c>
      <c r="S59" s="29" t="s">
        <v>353</v>
      </c>
      <c r="T59" s="41"/>
      <c r="U59" s="43"/>
      <c r="V59" s="43"/>
      <c r="W59" s="41"/>
      <c r="X59" s="41"/>
      <c r="Y59" s="41"/>
      <c r="Z59" s="41"/>
      <c r="AA59" s="41"/>
      <c r="AB59" s="41"/>
      <c r="AC59" s="41"/>
      <c r="AD59" s="41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5"/>
      <c r="AQ59" s="43"/>
      <c r="AR59" s="43"/>
      <c r="AS59" s="43"/>
      <c r="AT59" s="43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>
        <v>0.8</v>
      </c>
      <c r="BH59" s="2">
        <v>0.126</v>
      </c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36">
        <f t="shared" si="38"/>
        <v>0</v>
      </c>
      <c r="BY59" s="36">
        <f t="shared" si="39"/>
        <v>0</v>
      </c>
      <c r="BZ59" s="36">
        <f t="shared" si="40"/>
        <v>0</v>
      </c>
      <c r="CA59" s="36">
        <f t="shared" si="41"/>
        <v>0</v>
      </c>
      <c r="CB59" s="36">
        <f t="shared" si="42"/>
        <v>0</v>
      </c>
      <c r="CC59" s="36">
        <f t="shared" si="43"/>
        <v>0</v>
      </c>
      <c r="CD59" s="36">
        <f t="shared" si="44"/>
        <v>0</v>
      </c>
      <c r="CE59" s="36">
        <f t="shared" si="45"/>
        <v>0</v>
      </c>
      <c r="CF59" s="36">
        <f t="shared" si="46"/>
        <v>0</v>
      </c>
      <c r="CG59" s="49">
        <f t="shared" si="47"/>
        <v>0</v>
      </c>
      <c r="CH59" s="49">
        <f t="shared" si="48"/>
        <v>0</v>
      </c>
      <c r="CI59" s="49">
        <f t="shared" si="49"/>
        <v>0.8</v>
      </c>
      <c r="CJ59" s="49">
        <f t="shared" si="50"/>
        <v>0.126</v>
      </c>
      <c r="CK59" s="49">
        <f t="shared" si="51"/>
        <v>0</v>
      </c>
      <c r="CL59" s="41"/>
    </row>
    <row r="60" spans="1:90" ht="30" x14ac:dyDescent="0.25">
      <c r="A60" s="8" t="s">
        <v>44</v>
      </c>
      <c r="B60" s="30" t="s">
        <v>392</v>
      </c>
      <c r="C60" s="54" t="s">
        <v>397</v>
      </c>
      <c r="D60" s="38"/>
      <c r="E60" s="41">
        <f>0.257/1.18</f>
        <v>0.21779661016949153</v>
      </c>
      <c r="F60" s="29" t="s">
        <v>353</v>
      </c>
      <c r="G60" s="29" t="s">
        <v>353</v>
      </c>
      <c r="H60" s="29" t="s">
        <v>353</v>
      </c>
      <c r="I60" s="29" t="s">
        <v>353</v>
      </c>
      <c r="J60" s="29" t="s">
        <v>353</v>
      </c>
      <c r="K60" s="29" t="s">
        <v>353</v>
      </c>
      <c r="L60" s="29" t="s">
        <v>353</v>
      </c>
      <c r="M60" s="29" t="s">
        <v>353</v>
      </c>
      <c r="N60" s="29" t="s">
        <v>353</v>
      </c>
      <c r="O60" s="29" t="s">
        <v>353</v>
      </c>
      <c r="P60" s="29" t="s">
        <v>353</v>
      </c>
      <c r="Q60" s="29" t="s">
        <v>353</v>
      </c>
      <c r="R60" s="29" t="s">
        <v>353</v>
      </c>
      <c r="S60" s="29" t="s">
        <v>353</v>
      </c>
      <c r="T60" s="41"/>
      <c r="U60" s="43"/>
      <c r="V60" s="43"/>
      <c r="W60" s="41"/>
      <c r="X60" s="41"/>
      <c r="Y60" s="41"/>
      <c r="Z60" s="41"/>
      <c r="AA60" s="41"/>
      <c r="AB60" s="41"/>
      <c r="AC60" s="41"/>
      <c r="AD60" s="41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5"/>
      <c r="AQ60" s="43"/>
      <c r="AR60" s="43"/>
      <c r="AS60" s="43"/>
      <c r="AT60" s="43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>
        <v>0.14799999999999999</v>
      </c>
      <c r="BH60" s="2">
        <v>1.4999999999999999E-2</v>
      </c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36">
        <f t="shared" si="38"/>
        <v>0</v>
      </c>
      <c r="BY60" s="36">
        <f t="shared" si="39"/>
        <v>0</v>
      </c>
      <c r="BZ60" s="36">
        <f t="shared" si="40"/>
        <v>0</v>
      </c>
      <c r="CA60" s="36">
        <f t="shared" si="41"/>
        <v>0</v>
      </c>
      <c r="CB60" s="36">
        <f t="shared" si="42"/>
        <v>0</v>
      </c>
      <c r="CC60" s="36">
        <f t="shared" si="43"/>
        <v>0</v>
      </c>
      <c r="CD60" s="36">
        <f t="shared" si="44"/>
        <v>0</v>
      </c>
      <c r="CE60" s="36">
        <f t="shared" si="45"/>
        <v>0</v>
      </c>
      <c r="CF60" s="36">
        <f t="shared" si="46"/>
        <v>0</v>
      </c>
      <c r="CG60" s="49">
        <f t="shared" si="47"/>
        <v>0</v>
      </c>
      <c r="CH60" s="49">
        <f t="shared" si="48"/>
        <v>0</v>
      </c>
      <c r="CI60" s="49">
        <f t="shared" si="49"/>
        <v>0.14799999999999999</v>
      </c>
      <c r="CJ60" s="49">
        <f t="shared" si="50"/>
        <v>1.4999999999999999E-2</v>
      </c>
      <c r="CK60" s="49">
        <f t="shared" si="51"/>
        <v>0</v>
      </c>
      <c r="CL60" s="41"/>
    </row>
    <row r="61" spans="1:90" ht="30" x14ac:dyDescent="0.25">
      <c r="A61" s="8" t="s">
        <v>44</v>
      </c>
      <c r="B61" s="30" t="s">
        <v>393</v>
      </c>
      <c r="C61" s="54" t="s">
        <v>398</v>
      </c>
      <c r="D61" s="38"/>
      <c r="E61" s="41">
        <f>0.184/1.18</f>
        <v>0.15593220338983052</v>
      </c>
      <c r="F61" s="29" t="s">
        <v>353</v>
      </c>
      <c r="G61" s="29" t="s">
        <v>353</v>
      </c>
      <c r="H61" s="29" t="s">
        <v>353</v>
      </c>
      <c r="I61" s="29" t="s">
        <v>353</v>
      </c>
      <c r="J61" s="29" t="s">
        <v>353</v>
      </c>
      <c r="K61" s="29" t="s">
        <v>353</v>
      </c>
      <c r="L61" s="29" t="s">
        <v>353</v>
      </c>
      <c r="M61" s="29" t="s">
        <v>353</v>
      </c>
      <c r="N61" s="29" t="s">
        <v>353</v>
      </c>
      <c r="O61" s="29" t="s">
        <v>353</v>
      </c>
      <c r="P61" s="29" t="s">
        <v>353</v>
      </c>
      <c r="Q61" s="29" t="s">
        <v>353</v>
      </c>
      <c r="R61" s="29" t="s">
        <v>353</v>
      </c>
      <c r="S61" s="29" t="s">
        <v>353</v>
      </c>
      <c r="T61" s="41"/>
      <c r="U61" s="43"/>
      <c r="V61" s="43"/>
      <c r="W61" s="41"/>
      <c r="X61" s="41"/>
      <c r="Y61" s="41"/>
      <c r="Z61" s="41"/>
      <c r="AA61" s="41"/>
      <c r="AB61" s="41"/>
      <c r="AC61" s="41"/>
      <c r="AD61" s="41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5"/>
      <c r="AQ61" s="43"/>
      <c r="AR61" s="43"/>
      <c r="AS61" s="43"/>
      <c r="AT61" s="43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>
        <v>0.1</v>
      </c>
      <c r="BH61" s="2">
        <v>1.4999999999999999E-2</v>
      </c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36">
        <f t="shared" si="38"/>
        <v>0</v>
      </c>
      <c r="BY61" s="36">
        <f t="shared" si="39"/>
        <v>0</v>
      </c>
      <c r="BZ61" s="36">
        <f t="shared" si="40"/>
        <v>0</v>
      </c>
      <c r="CA61" s="36">
        <f t="shared" si="41"/>
        <v>0</v>
      </c>
      <c r="CB61" s="36">
        <f t="shared" si="42"/>
        <v>0</v>
      </c>
      <c r="CC61" s="36">
        <f t="shared" si="43"/>
        <v>0</v>
      </c>
      <c r="CD61" s="36">
        <f t="shared" si="44"/>
        <v>0</v>
      </c>
      <c r="CE61" s="36">
        <f t="shared" si="45"/>
        <v>0</v>
      </c>
      <c r="CF61" s="36">
        <f t="shared" si="46"/>
        <v>0</v>
      </c>
      <c r="CG61" s="49">
        <f t="shared" si="47"/>
        <v>0</v>
      </c>
      <c r="CH61" s="49">
        <f t="shared" si="48"/>
        <v>0</v>
      </c>
      <c r="CI61" s="49">
        <f t="shared" si="49"/>
        <v>0.1</v>
      </c>
      <c r="CJ61" s="49">
        <f t="shared" si="50"/>
        <v>1.4999999999999999E-2</v>
      </c>
      <c r="CK61" s="49">
        <f t="shared" si="51"/>
        <v>0</v>
      </c>
      <c r="CL61" s="41"/>
    </row>
    <row r="62" spans="1:90" ht="30" x14ac:dyDescent="0.25">
      <c r="A62" s="8" t="s">
        <v>44</v>
      </c>
      <c r="B62" s="30" t="s">
        <v>394</v>
      </c>
      <c r="C62" s="54" t="s">
        <v>399</v>
      </c>
      <c r="D62" s="40"/>
      <c r="E62" s="41">
        <f>0.376/1.18</f>
        <v>0.3186440677966102</v>
      </c>
      <c r="F62" s="29" t="s">
        <v>353</v>
      </c>
      <c r="G62" s="29" t="s">
        <v>353</v>
      </c>
      <c r="H62" s="29" t="s">
        <v>353</v>
      </c>
      <c r="I62" s="29" t="s">
        <v>353</v>
      </c>
      <c r="J62" s="29" t="s">
        <v>353</v>
      </c>
      <c r="K62" s="29" t="s">
        <v>353</v>
      </c>
      <c r="L62" s="29" t="s">
        <v>353</v>
      </c>
      <c r="M62" s="29" t="s">
        <v>353</v>
      </c>
      <c r="N62" s="29" t="s">
        <v>353</v>
      </c>
      <c r="O62" s="29" t="s">
        <v>353</v>
      </c>
      <c r="P62" s="29" t="s">
        <v>353</v>
      </c>
      <c r="Q62" s="29" t="s">
        <v>353</v>
      </c>
      <c r="R62" s="29" t="s">
        <v>353</v>
      </c>
      <c r="S62" s="29" t="s">
        <v>353</v>
      </c>
      <c r="T62" s="41"/>
      <c r="U62" s="43"/>
      <c r="V62" s="43"/>
      <c r="W62" s="41"/>
      <c r="X62" s="41"/>
      <c r="Y62" s="41"/>
      <c r="Z62" s="41"/>
      <c r="AA62" s="41"/>
      <c r="AB62" s="41"/>
      <c r="AC62" s="41"/>
      <c r="AD62" s="41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6"/>
      <c r="AP62" s="43"/>
      <c r="AQ62" s="43"/>
      <c r="AR62" s="43"/>
      <c r="AS62" s="43"/>
      <c r="AT62" s="43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>
        <v>0.22</v>
      </c>
      <c r="BH62" s="2">
        <v>3.2000000000000001E-2</v>
      </c>
      <c r="BI62" s="41"/>
      <c r="BJ62" s="41"/>
      <c r="BK62" s="41"/>
      <c r="BL62" s="41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36">
        <f t="shared" si="38"/>
        <v>0</v>
      </c>
      <c r="BY62" s="36">
        <f t="shared" si="39"/>
        <v>0</v>
      </c>
      <c r="BZ62" s="36">
        <f t="shared" si="40"/>
        <v>0</v>
      </c>
      <c r="CA62" s="36">
        <f t="shared" si="41"/>
        <v>0</v>
      </c>
      <c r="CB62" s="36">
        <f t="shared" si="42"/>
        <v>0</v>
      </c>
      <c r="CC62" s="36">
        <f t="shared" si="43"/>
        <v>0</v>
      </c>
      <c r="CD62" s="36">
        <f t="shared" si="44"/>
        <v>0</v>
      </c>
      <c r="CE62" s="36">
        <f t="shared" si="45"/>
        <v>0</v>
      </c>
      <c r="CF62" s="36">
        <f t="shared" si="46"/>
        <v>0</v>
      </c>
      <c r="CG62" s="49">
        <f t="shared" si="47"/>
        <v>0</v>
      </c>
      <c r="CH62" s="49">
        <f t="shared" si="48"/>
        <v>0</v>
      </c>
      <c r="CI62" s="49">
        <f t="shared" si="49"/>
        <v>0.22</v>
      </c>
      <c r="CJ62" s="49">
        <f t="shared" si="50"/>
        <v>3.2000000000000001E-2</v>
      </c>
      <c r="CK62" s="49">
        <f t="shared" si="51"/>
        <v>0</v>
      </c>
      <c r="CL62" s="41"/>
    </row>
    <row r="63" spans="1:90" ht="75" x14ac:dyDescent="0.25">
      <c r="A63" s="6" t="s">
        <v>80</v>
      </c>
      <c r="B63" s="7" t="s">
        <v>81</v>
      </c>
      <c r="C63" s="6" t="s">
        <v>11</v>
      </c>
      <c r="D63" s="35">
        <f t="shared" ref="D63:AI63" si="52">SUM(D64:D75)</f>
        <v>327.14406779661022</v>
      </c>
      <c r="E63" s="35">
        <f t="shared" si="52"/>
        <v>308.26864406779663</v>
      </c>
      <c r="F63" s="16" t="s">
        <v>353</v>
      </c>
      <c r="G63" s="16" t="s">
        <v>353</v>
      </c>
      <c r="H63" s="16" t="s">
        <v>353</v>
      </c>
      <c r="I63" s="16" t="s">
        <v>353</v>
      </c>
      <c r="J63" s="16" t="s">
        <v>353</v>
      </c>
      <c r="K63" s="16" t="s">
        <v>353</v>
      </c>
      <c r="L63" s="16" t="s">
        <v>353</v>
      </c>
      <c r="M63" s="16" t="s">
        <v>353</v>
      </c>
      <c r="N63" s="16" t="s">
        <v>353</v>
      </c>
      <c r="O63" s="16" t="s">
        <v>353</v>
      </c>
      <c r="P63" s="16" t="s">
        <v>353</v>
      </c>
      <c r="Q63" s="16" t="s">
        <v>353</v>
      </c>
      <c r="R63" s="16" t="s">
        <v>353</v>
      </c>
      <c r="S63" s="16" t="s">
        <v>353</v>
      </c>
      <c r="T63" s="35">
        <f t="shared" si="52"/>
        <v>0</v>
      </c>
      <c r="U63" s="35">
        <f t="shared" si="52"/>
        <v>0</v>
      </c>
      <c r="V63" s="35">
        <f t="shared" si="52"/>
        <v>5</v>
      </c>
      <c r="W63" s="35">
        <f t="shared" si="52"/>
        <v>0</v>
      </c>
      <c r="X63" s="35">
        <f t="shared" si="52"/>
        <v>13.617000000000001</v>
      </c>
      <c r="Y63" s="35">
        <f t="shared" si="52"/>
        <v>0</v>
      </c>
      <c r="Z63" s="35">
        <f t="shared" si="52"/>
        <v>0</v>
      </c>
      <c r="AA63" s="35">
        <f t="shared" si="52"/>
        <v>0</v>
      </c>
      <c r="AB63" s="35">
        <f t="shared" si="52"/>
        <v>0</v>
      </c>
      <c r="AC63" s="35">
        <f t="shared" si="52"/>
        <v>0</v>
      </c>
      <c r="AD63" s="35">
        <f t="shared" si="52"/>
        <v>0</v>
      </c>
      <c r="AE63" s="35">
        <f t="shared" si="52"/>
        <v>0</v>
      </c>
      <c r="AF63" s="35">
        <f t="shared" si="52"/>
        <v>0</v>
      </c>
      <c r="AG63" s="35">
        <f t="shared" si="52"/>
        <v>0</v>
      </c>
      <c r="AH63" s="35">
        <f t="shared" si="52"/>
        <v>0</v>
      </c>
      <c r="AI63" s="35">
        <f t="shared" si="52"/>
        <v>0</v>
      </c>
      <c r="AJ63" s="35">
        <f t="shared" ref="AJ63:BD63" si="53">SUM(AJ64:AJ75)</f>
        <v>4.97</v>
      </c>
      <c r="AK63" s="35">
        <f t="shared" si="53"/>
        <v>0</v>
      </c>
      <c r="AL63" s="35">
        <f t="shared" si="53"/>
        <v>2.9379999999999997</v>
      </c>
      <c r="AM63" s="35">
        <f t="shared" si="53"/>
        <v>0</v>
      </c>
      <c r="AN63" s="35">
        <f t="shared" si="53"/>
        <v>0</v>
      </c>
      <c r="AO63" s="35">
        <f t="shared" si="53"/>
        <v>0</v>
      </c>
      <c r="AP63" s="35">
        <f t="shared" si="53"/>
        <v>2.92</v>
      </c>
      <c r="AQ63" s="35">
        <f t="shared" si="53"/>
        <v>0</v>
      </c>
      <c r="AR63" s="35">
        <f t="shared" si="53"/>
        <v>0</v>
      </c>
      <c r="AS63" s="35">
        <f t="shared" si="53"/>
        <v>1.3399999999999999</v>
      </c>
      <c r="AT63" s="35">
        <f t="shared" si="53"/>
        <v>0.372</v>
      </c>
      <c r="AU63" s="35">
        <f t="shared" si="53"/>
        <v>3</v>
      </c>
      <c r="AV63" s="35">
        <f t="shared" si="53"/>
        <v>0</v>
      </c>
      <c r="AW63" s="35">
        <f t="shared" si="53"/>
        <v>0</v>
      </c>
      <c r="AX63" s="35">
        <f t="shared" si="53"/>
        <v>4.97</v>
      </c>
      <c r="AY63" s="35">
        <f t="shared" si="53"/>
        <v>0</v>
      </c>
      <c r="AZ63" s="35">
        <f t="shared" si="53"/>
        <v>1.226</v>
      </c>
      <c r="BA63" s="35">
        <f t="shared" si="53"/>
        <v>0</v>
      </c>
      <c r="BB63" s="35">
        <f t="shared" si="53"/>
        <v>0</v>
      </c>
      <c r="BC63" s="35">
        <f t="shared" si="53"/>
        <v>0</v>
      </c>
      <c r="BD63" s="35">
        <f t="shared" si="53"/>
        <v>0</v>
      </c>
      <c r="BE63" s="35">
        <f t="shared" ref="BE63:CK63" si="54">SUM(BE64:BE75)</f>
        <v>4.97</v>
      </c>
      <c r="BF63" s="35">
        <f t="shared" si="54"/>
        <v>0</v>
      </c>
      <c r="BG63" s="35">
        <f t="shared" si="54"/>
        <v>1.226</v>
      </c>
      <c r="BH63" s="35">
        <f t="shared" si="54"/>
        <v>0</v>
      </c>
      <c r="BI63" s="35">
        <f t="shared" si="54"/>
        <v>0</v>
      </c>
      <c r="BJ63" s="35">
        <f t="shared" si="54"/>
        <v>0</v>
      </c>
      <c r="BK63" s="35">
        <f t="shared" si="54"/>
        <v>0</v>
      </c>
      <c r="BL63" s="35">
        <f t="shared" si="54"/>
        <v>4.97</v>
      </c>
      <c r="BM63" s="35">
        <f t="shared" si="54"/>
        <v>0</v>
      </c>
      <c r="BN63" s="35">
        <f t="shared" si="54"/>
        <v>1.226</v>
      </c>
      <c r="BO63" s="35">
        <f t="shared" si="54"/>
        <v>0</v>
      </c>
      <c r="BP63" s="35">
        <f t="shared" si="54"/>
        <v>0</v>
      </c>
      <c r="BQ63" s="35">
        <f t="shared" si="54"/>
        <v>0</v>
      </c>
      <c r="BR63" s="35">
        <f t="shared" si="54"/>
        <v>0</v>
      </c>
      <c r="BS63" s="35">
        <f t="shared" si="54"/>
        <v>4.97</v>
      </c>
      <c r="BT63" s="35">
        <f t="shared" si="54"/>
        <v>0</v>
      </c>
      <c r="BU63" s="35">
        <f t="shared" si="54"/>
        <v>1.226</v>
      </c>
      <c r="BV63" s="35">
        <f t="shared" si="54"/>
        <v>0</v>
      </c>
      <c r="BW63" s="35">
        <f t="shared" si="54"/>
        <v>0</v>
      </c>
      <c r="BX63" s="35">
        <f t="shared" si="54"/>
        <v>0</v>
      </c>
      <c r="BY63" s="35">
        <f t="shared" si="54"/>
        <v>0</v>
      </c>
      <c r="BZ63" s="35">
        <f t="shared" si="54"/>
        <v>19.909999999999997</v>
      </c>
      <c r="CA63" s="35">
        <f t="shared" si="54"/>
        <v>0</v>
      </c>
      <c r="CB63" s="35">
        <f t="shared" si="54"/>
        <v>19.006999999999998</v>
      </c>
      <c r="CC63" s="35">
        <f t="shared" si="54"/>
        <v>0</v>
      </c>
      <c r="CD63" s="35">
        <f t="shared" si="54"/>
        <v>0</v>
      </c>
      <c r="CE63" s="35">
        <f t="shared" si="54"/>
        <v>0</v>
      </c>
      <c r="CF63" s="35">
        <f t="shared" si="54"/>
        <v>2.92</v>
      </c>
      <c r="CG63" s="35">
        <f t="shared" si="54"/>
        <v>9.94</v>
      </c>
      <c r="CH63" s="35">
        <f t="shared" si="54"/>
        <v>0</v>
      </c>
      <c r="CI63" s="35">
        <f t="shared" si="54"/>
        <v>3.7919999999999998</v>
      </c>
      <c r="CJ63" s="35">
        <f t="shared" si="54"/>
        <v>0.372</v>
      </c>
      <c r="CK63" s="35">
        <f t="shared" si="54"/>
        <v>3</v>
      </c>
      <c r="CL63" s="35"/>
    </row>
    <row r="64" spans="1:90" ht="45" x14ac:dyDescent="0.25">
      <c r="A64" s="8" t="s">
        <v>80</v>
      </c>
      <c r="B64" s="31" t="s">
        <v>82</v>
      </c>
      <c r="C64" s="32" t="s">
        <v>209</v>
      </c>
      <c r="D64" s="39">
        <f>0.276/1.18</f>
        <v>0.23389830508474579</v>
      </c>
      <c r="E64" s="42">
        <v>0</v>
      </c>
      <c r="F64" s="29" t="s">
        <v>353</v>
      </c>
      <c r="G64" s="29" t="s">
        <v>353</v>
      </c>
      <c r="H64" s="29" t="s">
        <v>353</v>
      </c>
      <c r="I64" s="29" t="s">
        <v>353</v>
      </c>
      <c r="J64" s="29" t="s">
        <v>353</v>
      </c>
      <c r="K64" s="29" t="s">
        <v>353</v>
      </c>
      <c r="L64" s="29" t="s">
        <v>353</v>
      </c>
      <c r="M64" s="29" t="s">
        <v>353</v>
      </c>
      <c r="N64" s="29" t="s">
        <v>353</v>
      </c>
      <c r="O64" s="29" t="s">
        <v>353</v>
      </c>
      <c r="P64" s="29" t="s">
        <v>353</v>
      </c>
      <c r="Q64" s="29" t="s">
        <v>353</v>
      </c>
      <c r="R64" s="29" t="s">
        <v>353</v>
      </c>
      <c r="S64" s="29" t="s">
        <v>353</v>
      </c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>
        <v>0.11</v>
      </c>
      <c r="AM64" s="42"/>
      <c r="AN64" s="42"/>
      <c r="AO64" s="42"/>
      <c r="AP64" s="42">
        <v>0.22800000000000001</v>
      </c>
      <c r="AQ64" s="47"/>
      <c r="AR64" s="47"/>
      <c r="AS64" s="47">
        <v>9.5000000000000001E-2</v>
      </c>
      <c r="AT64" s="47">
        <v>1.4999999999999999E-2</v>
      </c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1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36">
        <f t="shared" ref="BX64:BX75" si="55">T64+AH64+AV64+BJ64</f>
        <v>0</v>
      </c>
      <c r="BY64" s="36">
        <f t="shared" ref="BY64:BY75" si="56">U64+AI64+AW64+BK64</f>
        <v>0</v>
      </c>
      <c r="BZ64" s="36">
        <f t="shared" ref="BZ64:BZ75" si="57">V64+AJ64+AX64+BL64</f>
        <v>0</v>
      </c>
      <c r="CA64" s="36">
        <f t="shared" ref="CA64:CA75" si="58">W64+AK64+AY64+BM64</f>
        <v>0</v>
      </c>
      <c r="CB64" s="36">
        <f t="shared" ref="CB64:CB75" si="59">X64+AL64+AZ64+BN64</f>
        <v>0.11</v>
      </c>
      <c r="CC64" s="36">
        <f t="shared" ref="CC64:CC75" si="60">Y64+AM64+BA64+BO64</f>
        <v>0</v>
      </c>
      <c r="CD64" s="36">
        <f t="shared" ref="CD64:CD75" si="61">Z64+AN64+BB64+BP64</f>
        <v>0</v>
      </c>
      <c r="CE64" s="36">
        <f t="shared" ref="CE64:CE75" si="62">AA64+AO64+BC64+BQ64</f>
        <v>0</v>
      </c>
      <c r="CF64" s="36">
        <f t="shared" ref="CF64:CF75" si="63">AB64+AP64+BD64+BR64</f>
        <v>0.22800000000000001</v>
      </c>
      <c r="CG64" s="49">
        <f t="shared" ref="CG64:CG75" si="64">AC64+AQ64+BE64+BS64</f>
        <v>0</v>
      </c>
      <c r="CH64" s="49">
        <f t="shared" ref="CH64:CH75" si="65">AD64+AR64+BF64+BT64</f>
        <v>0</v>
      </c>
      <c r="CI64" s="49">
        <f t="shared" ref="CI64:CI75" si="66">AE64+AS64+BG64+BU64</f>
        <v>9.5000000000000001E-2</v>
      </c>
      <c r="CJ64" s="49">
        <f t="shared" ref="CJ64:CJ75" si="67">AF64+AT64+BH64+BV64</f>
        <v>1.4999999999999999E-2</v>
      </c>
      <c r="CK64" s="49">
        <f t="shared" ref="CK64:CK75" si="68">AG64+AU64+BI64+BW64</f>
        <v>0</v>
      </c>
      <c r="CL64" s="41"/>
    </row>
    <row r="65" spans="1:90" ht="45" x14ac:dyDescent="0.25">
      <c r="A65" s="33" t="s">
        <v>80</v>
      </c>
      <c r="B65" s="31" t="s">
        <v>84</v>
      </c>
      <c r="C65" s="32" t="s">
        <v>211</v>
      </c>
      <c r="D65" s="39">
        <f>0.589/1.18</f>
        <v>0.49915254237288137</v>
      </c>
      <c r="E65" s="42">
        <v>0</v>
      </c>
      <c r="F65" s="29" t="s">
        <v>353</v>
      </c>
      <c r="G65" s="29" t="s">
        <v>353</v>
      </c>
      <c r="H65" s="29" t="s">
        <v>353</v>
      </c>
      <c r="I65" s="29" t="s">
        <v>353</v>
      </c>
      <c r="J65" s="29" t="s">
        <v>353</v>
      </c>
      <c r="K65" s="29" t="s">
        <v>353</v>
      </c>
      <c r="L65" s="29" t="s">
        <v>353</v>
      </c>
      <c r="M65" s="29" t="s">
        <v>353</v>
      </c>
      <c r="N65" s="29" t="s">
        <v>353</v>
      </c>
      <c r="O65" s="29" t="s">
        <v>353</v>
      </c>
      <c r="P65" s="29" t="s">
        <v>353</v>
      </c>
      <c r="Q65" s="29" t="s">
        <v>353</v>
      </c>
      <c r="R65" s="29" t="s">
        <v>353</v>
      </c>
      <c r="S65" s="29" t="s">
        <v>353</v>
      </c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>
        <v>0.23400000000000001</v>
      </c>
      <c r="AM65" s="42"/>
      <c r="AN65" s="42"/>
      <c r="AO65" s="42"/>
      <c r="AP65" s="42">
        <f>0.014+0.501</f>
        <v>0.51500000000000001</v>
      </c>
      <c r="AQ65" s="47"/>
      <c r="AR65" s="47"/>
      <c r="AS65" s="47">
        <v>0.124</v>
      </c>
      <c r="AT65" s="47">
        <v>2.5000000000000001E-2</v>
      </c>
      <c r="AU65" s="42">
        <v>1</v>
      </c>
      <c r="AV65" s="42"/>
      <c r="AW65" s="42"/>
      <c r="AX65" s="42"/>
      <c r="AY65" s="42"/>
      <c r="AZ65" s="42"/>
      <c r="BA65" s="42"/>
      <c r="BB65" s="42"/>
      <c r="BC65" s="42"/>
      <c r="BD65" s="42"/>
      <c r="BE65" s="41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36">
        <f t="shared" si="55"/>
        <v>0</v>
      </c>
      <c r="BY65" s="36">
        <f t="shared" si="56"/>
        <v>0</v>
      </c>
      <c r="BZ65" s="36">
        <f t="shared" si="57"/>
        <v>0</v>
      </c>
      <c r="CA65" s="36">
        <f t="shared" si="58"/>
        <v>0</v>
      </c>
      <c r="CB65" s="36">
        <f t="shared" si="59"/>
        <v>0.23400000000000001</v>
      </c>
      <c r="CC65" s="36">
        <f t="shared" si="60"/>
        <v>0</v>
      </c>
      <c r="CD65" s="36">
        <f t="shared" si="61"/>
        <v>0</v>
      </c>
      <c r="CE65" s="36">
        <f t="shared" si="62"/>
        <v>0</v>
      </c>
      <c r="CF65" s="36">
        <f t="shared" si="63"/>
        <v>0.51500000000000001</v>
      </c>
      <c r="CG65" s="49">
        <f t="shared" si="64"/>
        <v>0</v>
      </c>
      <c r="CH65" s="49">
        <f t="shared" si="65"/>
        <v>0</v>
      </c>
      <c r="CI65" s="49">
        <f t="shared" si="66"/>
        <v>0.124</v>
      </c>
      <c r="CJ65" s="49">
        <f t="shared" si="67"/>
        <v>2.5000000000000001E-2</v>
      </c>
      <c r="CK65" s="49">
        <f t="shared" si="68"/>
        <v>1</v>
      </c>
      <c r="CL65" s="41"/>
    </row>
    <row r="66" spans="1:90" ht="30" x14ac:dyDescent="0.25">
      <c r="A66" s="33" t="s">
        <v>80</v>
      </c>
      <c r="B66" s="31" t="s">
        <v>88</v>
      </c>
      <c r="C66" s="32" t="s">
        <v>236</v>
      </c>
      <c r="D66" s="39">
        <f>0.257/1.18</f>
        <v>0.21779661016949153</v>
      </c>
      <c r="E66" s="42">
        <v>0</v>
      </c>
      <c r="F66" s="29" t="s">
        <v>353</v>
      </c>
      <c r="G66" s="29" t="s">
        <v>353</v>
      </c>
      <c r="H66" s="29" t="s">
        <v>353</v>
      </c>
      <c r="I66" s="29" t="s">
        <v>353</v>
      </c>
      <c r="J66" s="29" t="s">
        <v>353</v>
      </c>
      <c r="K66" s="29" t="s">
        <v>353</v>
      </c>
      <c r="L66" s="29" t="s">
        <v>353</v>
      </c>
      <c r="M66" s="29" t="s">
        <v>353</v>
      </c>
      <c r="N66" s="29" t="s">
        <v>353</v>
      </c>
      <c r="O66" s="29" t="s">
        <v>353</v>
      </c>
      <c r="P66" s="29" t="s">
        <v>353</v>
      </c>
      <c r="Q66" s="29" t="s">
        <v>353</v>
      </c>
      <c r="R66" s="29" t="s">
        <v>353</v>
      </c>
      <c r="S66" s="29" t="s">
        <v>353</v>
      </c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>
        <v>0.15</v>
      </c>
      <c r="AM66" s="42"/>
      <c r="AN66" s="42"/>
      <c r="AO66" s="42"/>
      <c r="AP66" s="42">
        <v>0.219</v>
      </c>
      <c r="AQ66" s="47"/>
      <c r="AR66" s="47"/>
      <c r="AS66" s="47">
        <v>9.9000000000000005E-2</v>
      </c>
      <c r="AT66" s="47">
        <v>0.01</v>
      </c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1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36">
        <f t="shared" si="55"/>
        <v>0</v>
      </c>
      <c r="BY66" s="36">
        <f t="shared" si="56"/>
        <v>0</v>
      </c>
      <c r="BZ66" s="36">
        <f t="shared" si="57"/>
        <v>0</v>
      </c>
      <c r="CA66" s="36">
        <f t="shared" si="58"/>
        <v>0</v>
      </c>
      <c r="CB66" s="36">
        <f t="shared" si="59"/>
        <v>0.15</v>
      </c>
      <c r="CC66" s="36">
        <f t="shared" si="60"/>
        <v>0</v>
      </c>
      <c r="CD66" s="36">
        <f t="shared" si="61"/>
        <v>0</v>
      </c>
      <c r="CE66" s="36">
        <f t="shared" si="62"/>
        <v>0</v>
      </c>
      <c r="CF66" s="36">
        <f t="shared" si="63"/>
        <v>0.219</v>
      </c>
      <c r="CG66" s="49">
        <f t="shared" si="64"/>
        <v>0</v>
      </c>
      <c r="CH66" s="49">
        <f t="shared" si="65"/>
        <v>0</v>
      </c>
      <c r="CI66" s="49">
        <f t="shared" si="66"/>
        <v>9.9000000000000005E-2</v>
      </c>
      <c r="CJ66" s="49">
        <f t="shared" si="67"/>
        <v>0.01</v>
      </c>
      <c r="CK66" s="49">
        <f t="shared" si="68"/>
        <v>0</v>
      </c>
      <c r="CL66" s="41"/>
    </row>
    <row r="67" spans="1:90" ht="30" x14ac:dyDescent="0.25">
      <c r="A67" s="33" t="s">
        <v>80</v>
      </c>
      <c r="B67" s="31" t="s">
        <v>90</v>
      </c>
      <c r="C67" s="32" t="s">
        <v>238</v>
      </c>
      <c r="D67" s="39">
        <f>0.253/1.18</f>
        <v>0.21440677966101696</v>
      </c>
      <c r="E67" s="42">
        <v>0</v>
      </c>
      <c r="F67" s="29" t="s">
        <v>353</v>
      </c>
      <c r="G67" s="29" t="s">
        <v>353</v>
      </c>
      <c r="H67" s="29" t="s">
        <v>353</v>
      </c>
      <c r="I67" s="29" t="s">
        <v>353</v>
      </c>
      <c r="J67" s="29" t="s">
        <v>353</v>
      </c>
      <c r="K67" s="29" t="s">
        <v>353</v>
      </c>
      <c r="L67" s="29" t="s">
        <v>353</v>
      </c>
      <c r="M67" s="29" t="s">
        <v>353</v>
      </c>
      <c r="N67" s="29" t="s">
        <v>353</v>
      </c>
      <c r="O67" s="29" t="s">
        <v>353</v>
      </c>
      <c r="P67" s="29" t="s">
        <v>353</v>
      </c>
      <c r="Q67" s="29" t="s">
        <v>353</v>
      </c>
      <c r="R67" s="29" t="s">
        <v>353</v>
      </c>
      <c r="S67" s="29" t="s">
        <v>353</v>
      </c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>
        <v>0.05</v>
      </c>
      <c r="AM67" s="42"/>
      <c r="AN67" s="42"/>
      <c r="AO67" s="42"/>
      <c r="AP67" s="42">
        <v>0.216</v>
      </c>
      <c r="AQ67" s="47"/>
      <c r="AR67" s="47"/>
      <c r="AS67" s="47">
        <v>0.192</v>
      </c>
      <c r="AT67" s="47">
        <v>0.02</v>
      </c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1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36">
        <f t="shared" si="55"/>
        <v>0</v>
      </c>
      <c r="BY67" s="36">
        <f t="shared" si="56"/>
        <v>0</v>
      </c>
      <c r="BZ67" s="36">
        <f t="shared" si="57"/>
        <v>0</v>
      </c>
      <c r="CA67" s="36">
        <f t="shared" si="58"/>
        <v>0</v>
      </c>
      <c r="CB67" s="36">
        <f t="shared" si="59"/>
        <v>0.05</v>
      </c>
      <c r="CC67" s="36">
        <f t="shared" si="60"/>
        <v>0</v>
      </c>
      <c r="CD67" s="36">
        <f t="shared" si="61"/>
        <v>0</v>
      </c>
      <c r="CE67" s="36">
        <f t="shared" si="62"/>
        <v>0</v>
      </c>
      <c r="CF67" s="36">
        <f t="shared" si="63"/>
        <v>0.216</v>
      </c>
      <c r="CG67" s="49">
        <f t="shared" si="64"/>
        <v>0</v>
      </c>
      <c r="CH67" s="49">
        <f t="shared" si="65"/>
        <v>0</v>
      </c>
      <c r="CI67" s="49">
        <f t="shared" si="66"/>
        <v>0.192</v>
      </c>
      <c r="CJ67" s="49">
        <f t="shared" si="67"/>
        <v>0.02</v>
      </c>
      <c r="CK67" s="49">
        <f t="shared" si="68"/>
        <v>0</v>
      </c>
      <c r="CL67" s="41"/>
    </row>
    <row r="68" spans="1:90" ht="30" x14ac:dyDescent="0.25">
      <c r="A68" s="33" t="s">
        <v>80</v>
      </c>
      <c r="B68" s="31" t="s">
        <v>92</v>
      </c>
      <c r="C68" s="32" t="s">
        <v>240</v>
      </c>
      <c r="D68" s="39">
        <f>1.161/1.18</f>
        <v>0.98389830508474585</v>
      </c>
      <c r="E68" s="42">
        <v>0</v>
      </c>
      <c r="F68" s="29" t="s">
        <v>353</v>
      </c>
      <c r="G68" s="29" t="s">
        <v>353</v>
      </c>
      <c r="H68" s="29" t="s">
        <v>353</v>
      </c>
      <c r="I68" s="29" t="s">
        <v>353</v>
      </c>
      <c r="J68" s="29" t="s">
        <v>353</v>
      </c>
      <c r="K68" s="29" t="s">
        <v>353</v>
      </c>
      <c r="L68" s="29" t="s">
        <v>353</v>
      </c>
      <c r="M68" s="29" t="s">
        <v>353</v>
      </c>
      <c r="N68" s="29" t="s">
        <v>353</v>
      </c>
      <c r="O68" s="29" t="s">
        <v>353</v>
      </c>
      <c r="P68" s="29" t="s">
        <v>353</v>
      </c>
      <c r="Q68" s="29" t="s">
        <v>353</v>
      </c>
      <c r="R68" s="29" t="s">
        <v>353</v>
      </c>
      <c r="S68" s="29" t="s">
        <v>353</v>
      </c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>
        <v>0.74299999999999999</v>
      </c>
      <c r="AM68" s="42"/>
      <c r="AN68" s="42"/>
      <c r="AO68" s="42"/>
      <c r="AP68" s="42">
        <v>0.98799999999999999</v>
      </c>
      <c r="AQ68" s="47"/>
      <c r="AR68" s="47"/>
      <c r="AS68" s="47">
        <v>0.17599999999999999</v>
      </c>
      <c r="AT68" s="47">
        <v>7.1999999999999995E-2</v>
      </c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1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36">
        <f t="shared" si="55"/>
        <v>0</v>
      </c>
      <c r="BY68" s="36">
        <f t="shared" si="56"/>
        <v>0</v>
      </c>
      <c r="BZ68" s="36">
        <f t="shared" si="57"/>
        <v>0</v>
      </c>
      <c r="CA68" s="36">
        <f t="shared" si="58"/>
        <v>0</v>
      </c>
      <c r="CB68" s="36">
        <f t="shared" si="59"/>
        <v>0.74299999999999999</v>
      </c>
      <c r="CC68" s="36">
        <f t="shared" si="60"/>
        <v>0</v>
      </c>
      <c r="CD68" s="36">
        <f t="shared" si="61"/>
        <v>0</v>
      </c>
      <c r="CE68" s="36">
        <f t="shared" si="62"/>
        <v>0</v>
      </c>
      <c r="CF68" s="36">
        <f t="shared" si="63"/>
        <v>0.98799999999999999</v>
      </c>
      <c r="CG68" s="49">
        <f t="shared" si="64"/>
        <v>0</v>
      </c>
      <c r="CH68" s="49">
        <f t="shared" si="65"/>
        <v>0</v>
      </c>
      <c r="CI68" s="49">
        <f t="shared" si="66"/>
        <v>0.17599999999999999</v>
      </c>
      <c r="CJ68" s="49">
        <f t="shared" si="67"/>
        <v>7.1999999999999995E-2</v>
      </c>
      <c r="CK68" s="49">
        <f t="shared" si="68"/>
        <v>0</v>
      </c>
      <c r="CL68" s="41"/>
    </row>
    <row r="69" spans="1:90" ht="30" x14ac:dyDescent="0.25">
      <c r="A69" s="33" t="s">
        <v>80</v>
      </c>
      <c r="B69" s="31" t="s">
        <v>96</v>
      </c>
      <c r="C69" s="32" t="s">
        <v>354</v>
      </c>
      <c r="D69" s="39">
        <f>0.857/1.18</f>
        <v>0.72627118644067801</v>
      </c>
      <c r="E69" s="42">
        <v>0</v>
      </c>
      <c r="F69" s="29" t="s">
        <v>353</v>
      </c>
      <c r="G69" s="29" t="s">
        <v>353</v>
      </c>
      <c r="H69" s="29" t="s">
        <v>353</v>
      </c>
      <c r="I69" s="29" t="s">
        <v>353</v>
      </c>
      <c r="J69" s="29" t="s">
        <v>353</v>
      </c>
      <c r="K69" s="29" t="s">
        <v>353</v>
      </c>
      <c r="L69" s="29" t="s">
        <v>353</v>
      </c>
      <c r="M69" s="29" t="s">
        <v>353</v>
      </c>
      <c r="N69" s="29" t="s">
        <v>353</v>
      </c>
      <c r="O69" s="29" t="s">
        <v>353</v>
      </c>
      <c r="P69" s="29" t="s">
        <v>353</v>
      </c>
      <c r="Q69" s="29" t="s">
        <v>353</v>
      </c>
      <c r="R69" s="29" t="s">
        <v>353</v>
      </c>
      <c r="S69" s="29" t="s">
        <v>353</v>
      </c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>
        <v>0.42499999999999999</v>
      </c>
      <c r="AM69" s="42"/>
      <c r="AN69" s="42"/>
      <c r="AO69" s="42"/>
      <c r="AP69" s="42">
        <v>0.46899999999999997</v>
      </c>
      <c r="AQ69" s="47"/>
      <c r="AR69" s="47"/>
      <c r="AS69" s="47">
        <v>0.42699999999999999</v>
      </c>
      <c r="AT69" s="47">
        <v>0.02</v>
      </c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1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36">
        <f t="shared" si="55"/>
        <v>0</v>
      </c>
      <c r="BY69" s="36">
        <f t="shared" si="56"/>
        <v>0</v>
      </c>
      <c r="BZ69" s="36">
        <f t="shared" si="57"/>
        <v>0</v>
      </c>
      <c r="CA69" s="36">
        <f t="shared" si="58"/>
        <v>0</v>
      </c>
      <c r="CB69" s="36">
        <f t="shared" si="59"/>
        <v>0.42499999999999999</v>
      </c>
      <c r="CC69" s="36">
        <f t="shared" si="60"/>
        <v>0</v>
      </c>
      <c r="CD69" s="36">
        <f t="shared" si="61"/>
        <v>0</v>
      </c>
      <c r="CE69" s="36">
        <f t="shared" si="62"/>
        <v>0</v>
      </c>
      <c r="CF69" s="36">
        <f t="shared" si="63"/>
        <v>0.46899999999999997</v>
      </c>
      <c r="CG69" s="49">
        <f t="shared" si="64"/>
        <v>0</v>
      </c>
      <c r="CH69" s="49">
        <f t="shared" si="65"/>
        <v>0</v>
      </c>
      <c r="CI69" s="49">
        <f t="shared" si="66"/>
        <v>0.42699999999999999</v>
      </c>
      <c r="CJ69" s="49">
        <f t="shared" si="67"/>
        <v>0.02</v>
      </c>
      <c r="CK69" s="49">
        <f t="shared" si="68"/>
        <v>0</v>
      </c>
      <c r="CL69" s="41"/>
    </row>
    <row r="70" spans="1:90" ht="45" x14ac:dyDescent="0.25">
      <c r="A70" s="33" t="s">
        <v>80</v>
      </c>
      <c r="B70" s="31" t="s">
        <v>104</v>
      </c>
      <c r="C70" s="32" t="s">
        <v>355</v>
      </c>
      <c r="D70" s="39">
        <f>382.637/1.18</f>
        <v>324.26864406779663</v>
      </c>
      <c r="E70" s="42">
        <f>363.757/1.18</f>
        <v>308.26864406779663</v>
      </c>
      <c r="F70" s="29" t="s">
        <v>353</v>
      </c>
      <c r="G70" s="29" t="s">
        <v>353</v>
      </c>
      <c r="H70" s="29" t="s">
        <v>353</v>
      </c>
      <c r="I70" s="29" t="s">
        <v>353</v>
      </c>
      <c r="J70" s="29" t="s">
        <v>353</v>
      </c>
      <c r="K70" s="29" t="s">
        <v>353</v>
      </c>
      <c r="L70" s="29" t="s">
        <v>353</v>
      </c>
      <c r="M70" s="29" t="s">
        <v>353</v>
      </c>
      <c r="N70" s="29" t="s">
        <v>353</v>
      </c>
      <c r="O70" s="29" t="s">
        <v>353</v>
      </c>
      <c r="P70" s="29" t="s">
        <v>353</v>
      </c>
      <c r="Q70" s="29" t="s">
        <v>353</v>
      </c>
      <c r="R70" s="29" t="s">
        <v>353</v>
      </c>
      <c r="S70" s="29" t="s">
        <v>353</v>
      </c>
      <c r="T70" s="42"/>
      <c r="U70" s="42"/>
      <c r="V70" s="42">
        <v>5</v>
      </c>
      <c r="W70" s="42"/>
      <c r="X70" s="42">
        <v>13.617000000000001</v>
      </c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>
        <v>4.97</v>
      </c>
      <c r="AK70" s="42"/>
      <c r="AL70" s="42">
        <v>1.226</v>
      </c>
      <c r="AM70" s="42"/>
      <c r="AN70" s="42"/>
      <c r="AO70" s="42"/>
      <c r="AP70" s="42"/>
      <c r="AQ70" s="47"/>
      <c r="AR70" s="47"/>
      <c r="AS70" s="47"/>
      <c r="AT70" s="47"/>
      <c r="AU70" s="42"/>
      <c r="AV70" s="42"/>
      <c r="AW70" s="42"/>
      <c r="AX70" s="42">
        <v>4.97</v>
      </c>
      <c r="AY70" s="42"/>
      <c r="AZ70" s="42">
        <v>1.226</v>
      </c>
      <c r="BA70" s="42"/>
      <c r="BB70" s="42"/>
      <c r="BC70" s="42"/>
      <c r="BD70" s="42"/>
      <c r="BE70" s="42">
        <v>4.97</v>
      </c>
      <c r="BF70" s="42"/>
      <c r="BG70" s="42">
        <v>1.226</v>
      </c>
      <c r="BH70" s="42"/>
      <c r="BI70" s="42"/>
      <c r="BJ70" s="42"/>
      <c r="BK70" s="42"/>
      <c r="BL70" s="42">
        <v>4.97</v>
      </c>
      <c r="BM70" s="42"/>
      <c r="BN70" s="42">
        <v>1.226</v>
      </c>
      <c r="BO70" s="42"/>
      <c r="BP70" s="42"/>
      <c r="BQ70" s="42"/>
      <c r="BR70" s="42"/>
      <c r="BS70" s="42">
        <v>4.97</v>
      </c>
      <c r="BT70" s="42"/>
      <c r="BU70" s="42">
        <v>1.226</v>
      </c>
      <c r="BV70" s="42"/>
      <c r="BW70" s="42"/>
      <c r="BX70" s="36">
        <f t="shared" si="55"/>
        <v>0</v>
      </c>
      <c r="BY70" s="36">
        <f t="shared" si="56"/>
        <v>0</v>
      </c>
      <c r="BZ70" s="36">
        <f t="shared" si="57"/>
        <v>19.909999999999997</v>
      </c>
      <c r="CA70" s="36">
        <f t="shared" si="58"/>
        <v>0</v>
      </c>
      <c r="CB70" s="36">
        <f t="shared" si="59"/>
        <v>17.294999999999998</v>
      </c>
      <c r="CC70" s="36">
        <f t="shared" si="60"/>
        <v>0</v>
      </c>
      <c r="CD70" s="36">
        <f t="shared" si="61"/>
        <v>0</v>
      </c>
      <c r="CE70" s="36">
        <f t="shared" si="62"/>
        <v>0</v>
      </c>
      <c r="CF70" s="36">
        <f t="shared" si="63"/>
        <v>0</v>
      </c>
      <c r="CG70" s="49">
        <f t="shared" si="64"/>
        <v>9.94</v>
      </c>
      <c r="CH70" s="49">
        <f t="shared" si="65"/>
        <v>0</v>
      </c>
      <c r="CI70" s="49">
        <f t="shared" si="66"/>
        <v>2.452</v>
      </c>
      <c r="CJ70" s="49">
        <f t="shared" si="67"/>
        <v>0</v>
      </c>
      <c r="CK70" s="49">
        <f t="shared" si="68"/>
        <v>0</v>
      </c>
      <c r="CL70" s="41"/>
    </row>
    <row r="71" spans="1:90" ht="30" x14ac:dyDescent="0.25">
      <c r="A71" s="33" t="s">
        <v>80</v>
      </c>
      <c r="B71" s="31" t="s">
        <v>86</v>
      </c>
      <c r="C71" s="32" t="s">
        <v>383</v>
      </c>
      <c r="D71" s="39"/>
      <c r="E71" s="50"/>
      <c r="F71" s="29" t="s">
        <v>353</v>
      </c>
      <c r="G71" s="29" t="s">
        <v>353</v>
      </c>
      <c r="H71" s="29" t="s">
        <v>353</v>
      </c>
      <c r="I71" s="29" t="s">
        <v>353</v>
      </c>
      <c r="J71" s="29" t="s">
        <v>353</v>
      </c>
      <c r="K71" s="29" t="s">
        <v>353</v>
      </c>
      <c r="L71" s="29" t="s">
        <v>353</v>
      </c>
      <c r="M71" s="29" t="s">
        <v>353</v>
      </c>
      <c r="N71" s="29" t="s">
        <v>353</v>
      </c>
      <c r="O71" s="29" t="s">
        <v>353</v>
      </c>
      <c r="P71" s="29" t="s">
        <v>353</v>
      </c>
      <c r="Q71" s="29" t="s">
        <v>353</v>
      </c>
      <c r="R71" s="29" t="s">
        <v>353</v>
      </c>
      <c r="S71" s="29" t="s">
        <v>353</v>
      </c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7"/>
      <c r="AR71" s="47"/>
      <c r="AS71" s="47">
        <v>0.13</v>
      </c>
      <c r="AT71" s="47">
        <v>0.01</v>
      </c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1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36">
        <f t="shared" si="55"/>
        <v>0</v>
      </c>
      <c r="BY71" s="36">
        <f t="shared" si="56"/>
        <v>0</v>
      </c>
      <c r="BZ71" s="36">
        <f t="shared" si="57"/>
        <v>0</v>
      </c>
      <c r="CA71" s="36">
        <f t="shared" si="58"/>
        <v>0</v>
      </c>
      <c r="CB71" s="36">
        <f t="shared" si="59"/>
        <v>0</v>
      </c>
      <c r="CC71" s="36">
        <f t="shared" si="60"/>
        <v>0</v>
      </c>
      <c r="CD71" s="36">
        <f t="shared" si="61"/>
        <v>0</v>
      </c>
      <c r="CE71" s="36">
        <f t="shared" si="62"/>
        <v>0</v>
      </c>
      <c r="CF71" s="36">
        <f t="shared" si="63"/>
        <v>0</v>
      </c>
      <c r="CG71" s="49">
        <f t="shared" si="64"/>
        <v>0</v>
      </c>
      <c r="CH71" s="49">
        <f t="shared" si="65"/>
        <v>0</v>
      </c>
      <c r="CI71" s="49">
        <f t="shared" si="66"/>
        <v>0.13</v>
      </c>
      <c r="CJ71" s="49">
        <f t="shared" si="67"/>
        <v>0.01</v>
      </c>
      <c r="CK71" s="49">
        <f t="shared" si="68"/>
        <v>0</v>
      </c>
      <c r="CL71" s="41"/>
    </row>
    <row r="72" spans="1:90" ht="60" x14ac:dyDescent="0.25">
      <c r="A72" s="33" t="s">
        <v>80</v>
      </c>
      <c r="B72" s="30" t="s">
        <v>378</v>
      </c>
      <c r="C72" s="54" t="s">
        <v>384</v>
      </c>
      <c r="D72" s="39"/>
      <c r="E72" s="50"/>
      <c r="F72" s="29" t="s">
        <v>353</v>
      </c>
      <c r="G72" s="29" t="s">
        <v>353</v>
      </c>
      <c r="H72" s="29" t="s">
        <v>353</v>
      </c>
      <c r="I72" s="29" t="s">
        <v>353</v>
      </c>
      <c r="J72" s="29" t="s">
        <v>353</v>
      </c>
      <c r="K72" s="29" t="s">
        <v>353</v>
      </c>
      <c r="L72" s="29" t="s">
        <v>353</v>
      </c>
      <c r="M72" s="29" t="s">
        <v>353</v>
      </c>
      <c r="N72" s="29" t="s">
        <v>353</v>
      </c>
      <c r="O72" s="29" t="s">
        <v>353</v>
      </c>
      <c r="P72" s="29" t="s">
        <v>353</v>
      </c>
      <c r="Q72" s="29" t="s">
        <v>353</v>
      </c>
      <c r="R72" s="29" t="s">
        <v>353</v>
      </c>
      <c r="S72" s="29" t="s">
        <v>353</v>
      </c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>
        <v>4.2999999999999997E-2</v>
      </c>
      <c r="AQ72" s="47"/>
      <c r="AR72" s="47"/>
      <c r="AS72" s="47"/>
      <c r="AT72" s="47"/>
      <c r="AU72" s="42">
        <v>2</v>
      </c>
      <c r="AV72" s="42"/>
      <c r="AW72" s="42"/>
      <c r="AX72" s="42"/>
      <c r="AY72" s="42"/>
      <c r="AZ72" s="42"/>
      <c r="BA72" s="42"/>
      <c r="BB72" s="42"/>
      <c r="BC72" s="42"/>
      <c r="BD72" s="42"/>
      <c r="BE72" s="41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36">
        <f t="shared" si="55"/>
        <v>0</v>
      </c>
      <c r="BY72" s="36">
        <f t="shared" si="56"/>
        <v>0</v>
      </c>
      <c r="BZ72" s="36">
        <f t="shared" si="57"/>
        <v>0</v>
      </c>
      <c r="CA72" s="36">
        <f t="shared" si="58"/>
        <v>0</v>
      </c>
      <c r="CB72" s="36">
        <f t="shared" si="59"/>
        <v>0</v>
      </c>
      <c r="CC72" s="36">
        <f t="shared" si="60"/>
        <v>0</v>
      </c>
      <c r="CD72" s="36">
        <f t="shared" si="61"/>
        <v>0</v>
      </c>
      <c r="CE72" s="36">
        <f t="shared" si="62"/>
        <v>0</v>
      </c>
      <c r="CF72" s="36">
        <f t="shared" si="63"/>
        <v>4.2999999999999997E-2</v>
      </c>
      <c r="CG72" s="49">
        <f t="shared" si="64"/>
        <v>0</v>
      </c>
      <c r="CH72" s="49">
        <f t="shared" si="65"/>
        <v>0</v>
      </c>
      <c r="CI72" s="49">
        <f t="shared" si="66"/>
        <v>0</v>
      </c>
      <c r="CJ72" s="49">
        <f t="shared" si="67"/>
        <v>0</v>
      </c>
      <c r="CK72" s="49">
        <f t="shared" si="68"/>
        <v>2</v>
      </c>
      <c r="CL72" s="41"/>
    </row>
    <row r="73" spans="1:90" ht="30" x14ac:dyDescent="0.25">
      <c r="A73" s="33" t="s">
        <v>80</v>
      </c>
      <c r="B73" s="30" t="s">
        <v>98</v>
      </c>
      <c r="C73" s="54" t="s">
        <v>385</v>
      </c>
      <c r="D73" s="39"/>
      <c r="E73" s="50"/>
      <c r="F73" s="29" t="s">
        <v>353</v>
      </c>
      <c r="G73" s="29" t="s">
        <v>353</v>
      </c>
      <c r="H73" s="29" t="s">
        <v>353</v>
      </c>
      <c r="I73" s="29" t="s">
        <v>353</v>
      </c>
      <c r="J73" s="29" t="s">
        <v>353</v>
      </c>
      <c r="K73" s="29" t="s">
        <v>353</v>
      </c>
      <c r="L73" s="29" t="s">
        <v>353</v>
      </c>
      <c r="M73" s="29" t="s">
        <v>353</v>
      </c>
      <c r="N73" s="29" t="s">
        <v>353</v>
      </c>
      <c r="O73" s="29" t="s">
        <v>353</v>
      </c>
      <c r="P73" s="29" t="s">
        <v>353</v>
      </c>
      <c r="Q73" s="29" t="s">
        <v>353</v>
      </c>
      <c r="R73" s="29" t="s">
        <v>353</v>
      </c>
      <c r="S73" s="29" t="s">
        <v>353</v>
      </c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>
        <v>0.24199999999999999</v>
      </c>
      <c r="AQ73" s="47"/>
      <c r="AR73" s="47"/>
      <c r="AS73" s="47"/>
      <c r="AT73" s="47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1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36">
        <f t="shared" si="55"/>
        <v>0</v>
      </c>
      <c r="BY73" s="36">
        <f t="shared" si="56"/>
        <v>0</v>
      </c>
      <c r="BZ73" s="36">
        <f t="shared" si="57"/>
        <v>0</v>
      </c>
      <c r="CA73" s="36">
        <f t="shared" si="58"/>
        <v>0</v>
      </c>
      <c r="CB73" s="36">
        <f t="shared" si="59"/>
        <v>0</v>
      </c>
      <c r="CC73" s="36">
        <f t="shared" si="60"/>
        <v>0</v>
      </c>
      <c r="CD73" s="36">
        <f t="shared" si="61"/>
        <v>0</v>
      </c>
      <c r="CE73" s="36">
        <f t="shared" si="62"/>
        <v>0</v>
      </c>
      <c r="CF73" s="36">
        <f t="shared" si="63"/>
        <v>0.24199999999999999</v>
      </c>
      <c r="CG73" s="49">
        <f t="shared" si="64"/>
        <v>0</v>
      </c>
      <c r="CH73" s="49">
        <f t="shared" si="65"/>
        <v>0</v>
      </c>
      <c r="CI73" s="49">
        <f t="shared" si="66"/>
        <v>0</v>
      </c>
      <c r="CJ73" s="49">
        <f t="shared" si="67"/>
        <v>0</v>
      </c>
      <c r="CK73" s="49">
        <f t="shared" si="68"/>
        <v>0</v>
      </c>
      <c r="CL73" s="41"/>
    </row>
    <row r="74" spans="1:90" ht="45" x14ac:dyDescent="0.25">
      <c r="A74" s="33" t="s">
        <v>80</v>
      </c>
      <c r="B74" s="31" t="s">
        <v>100</v>
      </c>
      <c r="C74" s="54" t="s">
        <v>386</v>
      </c>
      <c r="D74" s="39"/>
      <c r="E74" s="50"/>
      <c r="F74" s="29" t="s">
        <v>353</v>
      </c>
      <c r="G74" s="29" t="s">
        <v>353</v>
      </c>
      <c r="H74" s="29" t="s">
        <v>353</v>
      </c>
      <c r="I74" s="29" t="s">
        <v>353</v>
      </c>
      <c r="J74" s="29" t="s">
        <v>353</v>
      </c>
      <c r="K74" s="29" t="s">
        <v>353</v>
      </c>
      <c r="L74" s="29" t="s">
        <v>353</v>
      </c>
      <c r="M74" s="29" t="s">
        <v>353</v>
      </c>
      <c r="N74" s="29" t="s">
        <v>353</v>
      </c>
      <c r="O74" s="29" t="s">
        <v>353</v>
      </c>
      <c r="P74" s="29" t="s">
        <v>353</v>
      </c>
      <c r="Q74" s="29" t="s">
        <v>353</v>
      </c>
      <c r="R74" s="29" t="s">
        <v>353</v>
      </c>
      <c r="S74" s="29" t="s">
        <v>353</v>
      </c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7"/>
      <c r="AR74" s="47"/>
      <c r="AS74" s="47">
        <v>6.7000000000000004E-2</v>
      </c>
      <c r="AT74" s="47">
        <v>0.15</v>
      </c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1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36">
        <f t="shared" si="55"/>
        <v>0</v>
      </c>
      <c r="BY74" s="36">
        <f t="shared" si="56"/>
        <v>0</v>
      </c>
      <c r="BZ74" s="36">
        <f t="shared" si="57"/>
        <v>0</v>
      </c>
      <c r="CA74" s="36">
        <f t="shared" si="58"/>
        <v>0</v>
      </c>
      <c r="CB74" s="36">
        <f t="shared" si="59"/>
        <v>0</v>
      </c>
      <c r="CC74" s="36">
        <f t="shared" si="60"/>
        <v>0</v>
      </c>
      <c r="CD74" s="36">
        <f t="shared" si="61"/>
        <v>0</v>
      </c>
      <c r="CE74" s="36">
        <f t="shared" si="62"/>
        <v>0</v>
      </c>
      <c r="CF74" s="36">
        <f t="shared" si="63"/>
        <v>0</v>
      </c>
      <c r="CG74" s="49">
        <f t="shared" si="64"/>
        <v>0</v>
      </c>
      <c r="CH74" s="49">
        <f t="shared" si="65"/>
        <v>0</v>
      </c>
      <c r="CI74" s="49">
        <f t="shared" si="66"/>
        <v>6.7000000000000004E-2</v>
      </c>
      <c r="CJ74" s="49">
        <f t="shared" si="67"/>
        <v>0.15</v>
      </c>
      <c r="CK74" s="49">
        <f t="shared" si="68"/>
        <v>0</v>
      </c>
      <c r="CL74" s="41"/>
    </row>
    <row r="75" spans="1:90" ht="30" x14ac:dyDescent="0.25">
      <c r="A75" s="33" t="s">
        <v>80</v>
      </c>
      <c r="B75" s="31" t="s">
        <v>102</v>
      </c>
      <c r="C75" s="54" t="s">
        <v>387</v>
      </c>
      <c r="D75" s="39"/>
      <c r="E75" s="50"/>
      <c r="F75" s="29" t="s">
        <v>353</v>
      </c>
      <c r="G75" s="29" t="s">
        <v>353</v>
      </c>
      <c r="H75" s="29" t="s">
        <v>353</v>
      </c>
      <c r="I75" s="29" t="s">
        <v>353</v>
      </c>
      <c r="J75" s="29" t="s">
        <v>353</v>
      </c>
      <c r="K75" s="29" t="s">
        <v>353</v>
      </c>
      <c r="L75" s="29" t="s">
        <v>353</v>
      </c>
      <c r="M75" s="29" t="s">
        <v>353</v>
      </c>
      <c r="N75" s="29" t="s">
        <v>353</v>
      </c>
      <c r="O75" s="29" t="s">
        <v>353</v>
      </c>
      <c r="P75" s="29" t="s">
        <v>353</v>
      </c>
      <c r="Q75" s="29" t="s">
        <v>353</v>
      </c>
      <c r="R75" s="29" t="s">
        <v>353</v>
      </c>
      <c r="S75" s="29" t="s">
        <v>353</v>
      </c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7"/>
      <c r="AR75" s="47"/>
      <c r="AS75" s="47">
        <v>0.03</v>
      </c>
      <c r="AT75" s="47">
        <v>0.05</v>
      </c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1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36">
        <f t="shared" si="55"/>
        <v>0</v>
      </c>
      <c r="BY75" s="36">
        <f t="shared" si="56"/>
        <v>0</v>
      </c>
      <c r="BZ75" s="36">
        <f t="shared" si="57"/>
        <v>0</v>
      </c>
      <c r="CA75" s="36">
        <f t="shared" si="58"/>
        <v>0</v>
      </c>
      <c r="CB75" s="36">
        <f t="shared" si="59"/>
        <v>0</v>
      </c>
      <c r="CC75" s="36">
        <f t="shared" si="60"/>
        <v>0</v>
      </c>
      <c r="CD75" s="36">
        <f t="shared" si="61"/>
        <v>0</v>
      </c>
      <c r="CE75" s="36">
        <f t="shared" si="62"/>
        <v>0</v>
      </c>
      <c r="CF75" s="36">
        <f t="shared" si="63"/>
        <v>0</v>
      </c>
      <c r="CG75" s="49">
        <f t="shared" si="64"/>
        <v>0</v>
      </c>
      <c r="CH75" s="49">
        <f t="shared" si="65"/>
        <v>0</v>
      </c>
      <c r="CI75" s="49">
        <f t="shared" si="66"/>
        <v>0.03</v>
      </c>
      <c r="CJ75" s="49">
        <f t="shared" si="67"/>
        <v>0.05</v>
      </c>
      <c r="CK75" s="49">
        <f t="shared" si="68"/>
        <v>0</v>
      </c>
      <c r="CL75" s="41"/>
    </row>
    <row r="76" spans="1:90" ht="30" x14ac:dyDescent="0.25">
      <c r="A76" s="6" t="s">
        <v>106</v>
      </c>
      <c r="B76" s="7" t="s">
        <v>107</v>
      </c>
      <c r="C76" s="6" t="s">
        <v>11</v>
      </c>
      <c r="D76" s="35">
        <f>D77+D113</f>
        <v>106.3525423728814</v>
      </c>
      <c r="E76" s="35">
        <f>E77+E113</f>
        <v>92.71355932203393</v>
      </c>
      <c r="F76" s="16" t="s">
        <v>353</v>
      </c>
      <c r="G76" s="16" t="s">
        <v>353</v>
      </c>
      <c r="H76" s="16" t="s">
        <v>353</v>
      </c>
      <c r="I76" s="16" t="s">
        <v>353</v>
      </c>
      <c r="J76" s="16" t="s">
        <v>353</v>
      </c>
      <c r="K76" s="16" t="s">
        <v>353</v>
      </c>
      <c r="L76" s="16" t="s">
        <v>353</v>
      </c>
      <c r="M76" s="16" t="s">
        <v>353</v>
      </c>
      <c r="N76" s="16" t="s">
        <v>353</v>
      </c>
      <c r="O76" s="16" t="s">
        <v>353</v>
      </c>
      <c r="P76" s="16" t="s">
        <v>353</v>
      </c>
      <c r="Q76" s="16" t="s">
        <v>353</v>
      </c>
      <c r="R76" s="16" t="s">
        <v>353</v>
      </c>
      <c r="S76" s="16" t="s">
        <v>353</v>
      </c>
      <c r="T76" s="35">
        <f t="shared" ref="T76:CE76" si="69">T77+T113</f>
        <v>0</v>
      </c>
      <c r="U76" s="35">
        <f t="shared" si="69"/>
        <v>0</v>
      </c>
      <c r="V76" s="35">
        <f t="shared" si="69"/>
        <v>131.41999999999999</v>
      </c>
      <c r="W76" s="35">
        <f t="shared" si="69"/>
        <v>0</v>
      </c>
      <c r="X76" s="35">
        <f t="shared" si="69"/>
        <v>0</v>
      </c>
      <c r="Y76" s="35">
        <f t="shared" si="69"/>
        <v>0</v>
      </c>
      <c r="Z76" s="35">
        <f t="shared" si="69"/>
        <v>0</v>
      </c>
      <c r="AA76" s="35">
        <f t="shared" si="69"/>
        <v>0</v>
      </c>
      <c r="AB76" s="35">
        <f t="shared" si="69"/>
        <v>0</v>
      </c>
      <c r="AC76" s="35">
        <f t="shared" si="69"/>
        <v>0</v>
      </c>
      <c r="AD76" s="35">
        <f t="shared" si="69"/>
        <v>0</v>
      </c>
      <c r="AE76" s="35">
        <f t="shared" si="69"/>
        <v>0</v>
      </c>
      <c r="AF76" s="35">
        <f t="shared" si="69"/>
        <v>0</v>
      </c>
      <c r="AG76" s="35">
        <f t="shared" si="69"/>
        <v>0</v>
      </c>
      <c r="AH76" s="35">
        <f t="shared" si="69"/>
        <v>0</v>
      </c>
      <c r="AI76" s="35">
        <f t="shared" si="69"/>
        <v>0</v>
      </c>
      <c r="AJ76" s="35">
        <f t="shared" si="69"/>
        <v>18.545000000000002</v>
      </c>
      <c r="AK76" s="35">
        <f t="shared" si="69"/>
        <v>0</v>
      </c>
      <c r="AL76" s="35">
        <f t="shared" si="69"/>
        <v>0.69599999999999995</v>
      </c>
      <c r="AM76" s="35">
        <f t="shared" si="69"/>
        <v>0</v>
      </c>
      <c r="AN76" s="35">
        <f t="shared" si="69"/>
        <v>0</v>
      </c>
      <c r="AO76" s="35">
        <f t="shared" si="69"/>
        <v>0</v>
      </c>
      <c r="AP76" s="35">
        <f t="shared" si="69"/>
        <v>19.178000000000001</v>
      </c>
      <c r="AQ76" s="35">
        <f t="shared" si="69"/>
        <v>18.545000000000002</v>
      </c>
      <c r="AR76" s="35">
        <f t="shared" si="69"/>
        <v>0</v>
      </c>
      <c r="AS76" s="35">
        <f t="shared" si="69"/>
        <v>1.044</v>
      </c>
      <c r="AT76" s="35">
        <f t="shared" si="69"/>
        <v>0</v>
      </c>
      <c r="AU76" s="35">
        <f t="shared" si="69"/>
        <v>0</v>
      </c>
      <c r="AV76" s="35">
        <f t="shared" si="69"/>
        <v>0</v>
      </c>
      <c r="AW76" s="35">
        <f t="shared" si="69"/>
        <v>0</v>
      </c>
      <c r="AX76" s="35">
        <f t="shared" si="69"/>
        <v>0.16</v>
      </c>
      <c r="AY76" s="35">
        <f t="shared" si="69"/>
        <v>0</v>
      </c>
      <c r="AZ76" s="35">
        <f t="shared" si="69"/>
        <v>1.946</v>
      </c>
      <c r="BA76" s="35">
        <f t="shared" si="69"/>
        <v>0</v>
      </c>
      <c r="BB76" s="35">
        <f t="shared" si="69"/>
        <v>0</v>
      </c>
      <c r="BC76" s="35">
        <f t="shared" si="69"/>
        <v>0</v>
      </c>
      <c r="BD76" s="35">
        <f t="shared" si="69"/>
        <v>0</v>
      </c>
      <c r="BE76" s="35">
        <f t="shared" si="69"/>
        <v>0</v>
      </c>
      <c r="BF76" s="35">
        <f t="shared" si="69"/>
        <v>0</v>
      </c>
      <c r="BG76" s="35">
        <f t="shared" si="69"/>
        <v>8.0659999999999989</v>
      </c>
      <c r="BH76" s="35">
        <f t="shared" si="69"/>
        <v>0.246</v>
      </c>
      <c r="BI76" s="35">
        <f t="shared" si="69"/>
        <v>23</v>
      </c>
      <c r="BJ76" s="35">
        <f t="shared" si="69"/>
        <v>0</v>
      </c>
      <c r="BK76" s="35">
        <f t="shared" si="69"/>
        <v>0</v>
      </c>
      <c r="BL76" s="35">
        <f t="shared" si="69"/>
        <v>0</v>
      </c>
      <c r="BM76" s="35">
        <f t="shared" si="69"/>
        <v>0</v>
      </c>
      <c r="BN76" s="35">
        <f t="shared" si="69"/>
        <v>0</v>
      </c>
      <c r="BO76" s="35">
        <f t="shared" si="69"/>
        <v>0</v>
      </c>
      <c r="BP76" s="35">
        <f t="shared" si="69"/>
        <v>0</v>
      </c>
      <c r="BQ76" s="35">
        <f t="shared" si="69"/>
        <v>0</v>
      </c>
      <c r="BR76" s="35">
        <f t="shared" si="69"/>
        <v>0</v>
      </c>
      <c r="BS76" s="35">
        <f t="shared" si="69"/>
        <v>0.16</v>
      </c>
      <c r="BT76" s="35">
        <f t="shared" si="69"/>
        <v>0</v>
      </c>
      <c r="BU76" s="35">
        <f t="shared" si="69"/>
        <v>0</v>
      </c>
      <c r="BV76" s="35">
        <f t="shared" si="69"/>
        <v>0</v>
      </c>
      <c r="BW76" s="35">
        <f t="shared" si="69"/>
        <v>0</v>
      </c>
      <c r="BX76" s="35">
        <f t="shared" si="69"/>
        <v>0</v>
      </c>
      <c r="BY76" s="35">
        <f t="shared" si="69"/>
        <v>0</v>
      </c>
      <c r="BZ76" s="35">
        <f t="shared" si="69"/>
        <v>150.125</v>
      </c>
      <c r="CA76" s="35">
        <f t="shared" si="69"/>
        <v>0</v>
      </c>
      <c r="CB76" s="35">
        <f t="shared" si="69"/>
        <v>2.6419999999999999</v>
      </c>
      <c r="CC76" s="35">
        <f t="shared" si="69"/>
        <v>0</v>
      </c>
      <c r="CD76" s="35">
        <f t="shared" si="69"/>
        <v>0</v>
      </c>
      <c r="CE76" s="35">
        <f t="shared" si="69"/>
        <v>0</v>
      </c>
      <c r="CF76" s="35">
        <f t="shared" ref="CF76:CK76" si="70">CF77+CF113</f>
        <v>19.178000000000001</v>
      </c>
      <c r="CG76" s="35">
        <f t="shared" si="70"/>
        <v>18.705000000000002</v>
      </c>
      <c r="CH76" s="35">
        <f t="shared" si="70"/>
        <v>0</v>
      </c>
      <c r="CI76" s="35">
        <f t="shared" si="70"/>
        <v>9.11</v>
      </c>
      <c r="CJ76" s="35">
        <f t="shared" si="70"/>
        <v>0.246</v>
      </c>
      <c r="CK76" s="35">
        <f t="shared" si="70"/>
        <v>23</v>
      </c>
      <c r="CL76" s="35"/>
    </row>
    <row r="77" spans="1:90" ht="60" x14ac:dyDescent="0.25">
      <c r="A77" s="6" t="s">
        <v>108</v>
      </c>
      <c r="B77" s="7" t="s">
        <v>109</v>
      </c>
      <c r="C77" s="6" t="s">
        <v>11</v>
      </c>
      <c r="D77" s="35">
        <f t="shared" ref="D77:AI77" si="71">D78+D83</f>
        <v>90.855084745762753</v>
      </c>
      <c r="E77" s="35">
        <f t="shared" si="71"/>
        <v>78.066949152542406</v>
      </c>
      <c r="F77" s="16" t="s">
        <v>353</v>
      </c>
      <c r="G77" s="16" t="s">
        <v>353</v>
      </c>
      <c r="H77" s="16" t="s">
        <v>353</v>
      </c>
      <c r="I77" s="16" t="s">
        <v>353</v>
      </c>
      <c r="J77" s="16" t="s">
        <v>353</v>
      </c>
      <c r="K77" s="16" t="s">
        <v>353</v>
      </c>
      <c r="L77" s="16" t="s">
        <v>353</v>
      </c>
      <c r="M77" s="16" t="s">
        <v>353</v>
      </c>
      <c r="N77" s="16" t="s">
        <v>353</v>
      </c>
      <c r="O77" s="16" t="s">
        <v>353</v>
      </c>
      <c r="P77" s="16" t="s">
        <v>353</v>
      </c>
      <c r="Q77" s="16" t="s">
        <v>353</v>
      </c>
      <c r="R77" s="16" t="s">
        <v>353</v>
      </c>
      <c r="S77" s="16" t="s">
        <v>353</v>
      </c>
      <c r="T77" s="35">
        <f t="shared" si="71"/>
        <v>0</v>
      </c>
      <c r="U77" s="35">
        <f t="shared" si="71"/>
        <v>0</v>
      </c>
      <c r="V77" s="35">
        <f t="shared" si="71"/>
        <v>131.41999999999999</v>
      </c>
      <c r="W77" s="35">
        <f t="shared" si="71"/>
        <v>0</v>
      </c>
      <c r="X77" s="35">
        <f t="shared" si="71"/>
        <v>0</v>
      </c>
      <c r="Y77" s="35">
        <f t="shared" si="71"/>
        <v>0</v>
      </c>
      <c r="Z77" s="35">
        <f t="shared" si="71"/>
        <v>0</v>
      </c>
      <c r="AA77" s="35">
        <f t="shared" si="71"/>
        <v>0</v>
      </c>
      <c r="AB77" s="35">
        <f t="shared" si="71"/>
        <v>0</v>
      </c>
      <c r="AC77" s="35">
        <f t="shared" si="71"/>
        <v>0</v>
      </c>
      <c r="AD77" s="35">
        <f t="shared" si="71"/>
        <v>0</v>
      </c>
      <c r="AE77" s="35">
        <f t="shared" si="71"/>
        <v>0</v>
      </c>
      <c r="AF77" s="35">
        <f t="shared" si="71"/>
        <v>0</v>
      </c>
      <c r="AG77" s="35">
        <f t="shared" si="71"/>
        <v>0</v>
      </c>
      <c r="AH77" s="35">
        <f t="shared" si="71"/>
        <v>0</v>
      </c>
      <c r="AI77" s="35">
        <f t="shared" si="71"/>
        <v>0</v>
      </c>
      <c r="AJ77" s="35">
        <f t="shared" ref="AJ77:BD77" si="72">AJ78+AJ83</f>
        <v>18.545000000000002</v>
      </c>
      <c r="AK77" s="35">
        <f t="shared" si="72"/>
        <v>0</v>
      </c>
      <c r="AL77" s="35">
        <f t="shared" si="72"/>
        <v>0.69599999999999995</v>
      </c>
      <c r="AM77" s="35">
        <f t="shared" si="72"/>
        <v>0</v>
      </c>
      <c r="AN77" s="35">
        <f t="shared" si="72"/>
        <v>0</v>
      </c>
      <c r="AO77" s="35">
        <f t="shared" si="72"/>
        <v>0</v>
      </c>
      <c r="AP77" s="35">
        <f t="shared" si="72"/>
        <v>18.265000000000001</v>
      </c>
      <c r="AQ77" s="35">
        <f t="shared" si="72"/>
        <v>18.545000000000002</v>
      </c>
      <c r="AR77" s="35">
        <f t="shared" si="72"/>
        <v>0</v>
      </c>
      <c r="AS77" s="35">
        <f t="shared" si="72"/>
        <v>0.18</v>
      </c>
      <c r="AT77" s="35">
        <f t="shared" si="72"/>
        <v>0</v>
      </c>
      <c r="AU77" s="35">
        <f t="shared" si="72"/>
        <v>0</v>
      </c>
      <c r="AV77" s="35">
        <f t="shared" si="72"/>
        <v>0</v>
      </c>
      <c r="AW77" s="35">
        <f t="shared" si="72"/>
        <v>0</v>
      </c>
      <c r="AX77" s="35">
        <f t="shared" si="72"/>
        <v>0.16</v>
      </c>
      <c r="AY77" s="35">
        <f t="shared" si="72"/>
        <v>0</v>
      </c>
      <c r="AZ77" s="35">
        <f t="shared" si="72"/>
        <v>0.69599999999999995</v>
      </c>
      <c r="BA77" s="35">
        <f t="shared" si="72"/>
        <v>0</v>
      </c>
      <c r="BB77" s="35">
        <f t="shared" si="72"/>
        <v>0</v>
      </c>
      <c r="BC77" s="35">
        <f t="shared" si="72"/>
        <v>0</v>
      </c>
      <c r="BD77" s="35">
        <f t="shared" si="72"/>
        <v>0</v>
      </c>
      <c r="BE77" s="35">
        <f t="shared" ref="BE77:CK77" si="73">BE78+BE83</f>
        <v>0</v>
      </c>
      <c r="BF77" s="35">
        <f t="shared" si="73"/>
        <v>0</v>
      </c>
      <c r="BG77" s="35">
        <f t="shared" si="73"/>
        <v>6.8159999999999998</v>
      </c>
      <c r="BH77" s="35">
        <f t="shared" si="73"/>
        <v>0.246</v>
      </c>
      <c r="BI77" s="35">
        <f t="shared" si="73"/>
        <v>23</v>
      </c>
      <c r="BJ77" s="35">
        <f t="shared" si="73"/>
        <v>0</v>
      </c>
      <c r="BK77" s="35">
        <f t="shared" si="73"/>
        <v>0</v>
      </c>
      <c r="BL77" s="35">
        <f t="shared" si="73"/>
        <v>0</v>
      </c>
      <c r="BM77" s="35">
        <f t="shared" si="73"/>
        <v>0</v>
      </c>
      <c r="BN77" s="35">
        <f t="shared" si="73"/>
        <v>0</v>
      </c>
      <c r="BO77" s="35">
        <f t="shared" si="73"/>
        <v>0</v>
      </c>
      <c r="BP77" s="35">
        <f t="shared" si="73"/>
        <v>0</v>
      </c>
      <c r="BQ77" s="35">
        <f t="shared" si="73"/>
        <v>0</v>
      </c>
      <c r="BR77" s="35">
        <f t="shared" si="73"/>
        <v>0</v>
      </c>
      <c r="BS77" s="35">
        <f t="shared" si="73"/>
        <v>0.16</v>
      </c>
      <c r="BT77" s="35">
        <f t="shared" si="73"/>
        <v>0</v>
      </c>
      <c r="BU77" s="35">
        <f t="shared" si="73"/>
        <v>0</v>
      </c>
      <c r="BV77" s="35">
        <f t="shared" si="73"/>
        <v>0</v>
      </c>
      <c r="BW77" s="35">
        <f t="shared" si="73"/>
        <v>0</v>
      </c>
      <c r="BX77" s="35">
        <f t="shared" si="73"/>
        <v>0</v>
      </c>
      <c r="BY77" s="35">
        <f t="shared" si="73"/>
        <v>0</v>
      </c>
      <c r="BZ77" s="35">
        <f t="shared" si="73"/>
        <v>150.125</v>
      </c>
      <c r="CA77" s="35">
        <f t="shared" si="73"/>
        <v>0</v>
      </c>
      <c r="CB77" s="35">
        <f t="shared" si="73"/>
        <v>1.3919999999999999</v>
      </c>
      <c r="CC77" s="35">
        <f t="shared" si="73"/>
        <v>0</v>
      </c>
      <c r="CD77" s="35">
        <f t="shared" si="73"/>
        <v>0</v>
      </c>
      <c r="CE77" s="35">
        <f t="shared" si="73"/>
        <v>0</v>
      </c>
      <c r="CF77" s="35">
        <f t="shared" si="73"/>
        <v>18.265000000000001</v>
      </c>
      <c r="CG77" s="35">
        <f t="shared" si="73"/>
        <v>18.705000000000002</v>
      </c>
      <c r="CH77" s="35">
        <f t="shared" si="73"/>
        <v>0</v>
      </c>
      <c r="CI77" s="35">
        <f t="shared" si="73"/>
        <v>6.9960000000000004</v>
      </c>
      <c r="CJ77" s="35">
        <f t="shared" si="73"/>
        <v>0.246</v>
      </c>
      <c r="CK77" s="35">
        <f t="shared" si="73"/>
        <v>23</v>
      </c>
      <c r="CL77" s="35"/>
    </row>
    <row r="78" spans="1:90" ht="30" x14ac:dyDescent="0.25">
      <c r="A78" s="6" t="s">
        <v>110</v>
      </c>
      <c r="B78" s="7" t="s">
        <v>111</v>
      </c>
      <c r="C78" s="6" t="s">
        <v>11</v>
      </c>
      <c r="D78" s="35">
        <f t="shared" ref="D78:AI78" si="74">SUM(D79:D82)</f>
        <v>21.724576271186443</v>
      </c>
      <c r="E78" s="35">
        <f t="shared" si="74"/>
        <v>8.2059322033898301</v>
      </c>
      <c r="F78" s="16" t="s">
        <v>353</v>
      </c>
      <c r="G78" s="16" t="s">
        <v>353</v>
      </c>
      <c r="H78" s="16" t="s">
        <v>353</v>
      </c>
      <c r="I78" s="16" t="s">
        <v>353</v>
      </c>
      <c r="J78" s="16" t="s">
        <v>353</v>
      </c>
      <c r="K78" s="16" t="s">
        <v>353</v>
      </c>
      <c r="L78" s="16" t="s">
        <v>353</v>
      </c>
      <c r="M78" s="16" t="s">
        <v>353</v>
      </c>
      <c r="N78" s="16" t="s">
        <v>353</v>
      </c>
      <c r="O78" s="16" t="s">
        <v>353</v>
      </c>
      <c r="P78" s="16" t="s">
        <v>353</v>
      </c>
      <c r="Q78" s="16" t="s">
        <v>353</v>
      </c>
      <c r="R78" s="16" t="s">
        <v>353</v>
      </c>
      <c r="S78" s="16" t="s">
        <v>353</v>
      </c>
      <c r="T78" s="35">
        <f t="shared" si="74"/>
        <v>0</v>
      </c>
      <c r="U78" s="35">
        <f t="shared" si="74"/>
        <v>0</v>
      </c>
      <c r="V78" s="35">
        <f t="shared" si="74"/>
        <v>0</v>
      </c>
      <c r="W78" s="35">
        <f t="shared" si="74"/>
        <v>0</v>
      </c>
      <c r="X78" s="35">
        <f t="shared" si="74"/>
        <v>0</v>
      </c>
      <c r="Y78" s="35">
        <f t="shared" si="74"/>
        <v>0</v>
      </c>
      <c r="Z78" s="35">
        <f t="shared" si="74"/>
        <v>0</v>
      </c>
      <c r="AA78" s="35">
        <f t="shared" si="74"/>
        <v>0</v>
      </c>
      <c r="AB78" s="35">
        <f t="shared" si="74"/>
        <v>0</v>
      </c>
      <c r="AC78" s="35">
        <f t="shared" si="74"/>
        <v>0</v>
      </c>
      <c r="AD78" s="35">
        <f t="shared" si="74"/>
        <v>0</v>
      </c>
      <c r="AE78" s="35">
        <f t="shared" si="74"/>
        <v>0</v>
      </c>
      <c r="AF78" s="35">
        <f t="shared" si="74"/>
        <v>0</v>
      </c>
      <c r="AG78" s="35">
        <f t="shared" si="74"/>
        <v>0</v>
      </c>
      <c r="AH78" s="35">
        <f t="shared" si="74"/>
        <v>0</v>
      </c>
      <c r="AI78" s="35">
        <f t="shared" si="74"/>
        <v>0</v>
      </c>
      <c r="AJ78" s="35">
        <f t="shared" ref="AJ78:BD78" si="75">SUM(AJ79:AJ82)</f>
        <v>18.545000000000002</v>
      </c>
      <c r="AK78" s="35">
        <f t="shared" si="75"/>
        <v>0</v>
      </c>
      <c r="AL78" s="35">
        <f t="shared" si="75"/>
        <v>0.69599999999999995</v>
      </c>
      <c r="AM78" s="35">
        <f t="shared" si="75"/>
        <v>0</v>
      </c>
      <c r="AN78" s="35">
        <f t="shared" si="75"/>
        <v>0</v>
      </c>
      <c r="AO78" s="35">
        <f t="shared" si="75"/>
        <v>0</v>
      </c>
      <c r="AP78" s="35">
        <f t="shared" si="75"/>
        <v>17.478999999999999</v>
      </c>
      <c r="AQ78" s="35">
        <f t="shared" si="75"/>
        <v>18.545000000000002</v>
      </c>
      <c r="AR78" s="35">
        <f t="shared" si="75"/>
        <v>0</v>
      </c>
      <c r="AS78" s="35">
        <f t="shared" si="75"/>
        <v>0.15</v>
      </c>
      <c r="AT78" s="35">
        <f t="shared" si="75"/>
        <v>0</v>
      </c>
      <c r="AU78" s="35">
        <f t="shared" si="75"/>
        <v>0</v>
      </c>
      <c r="AV78" s="35">
        <f t="shared" si="75"/>
        <v>0</v>
      </c>
      <c r="AW78" s="35">
        <f t="shared" si="75"/>
        <v>0</v>
      </c>
      <c r="AX78" s="35">
        <f t="shared" si="75"/>
        <v>0.16</v>
      </c>
      <c r="AY78" s="35">
        <f t="shared" si="75"/>
        <v>0</v>
      </c>
      <c r="AZ78" s="35">
        <f t="shared" si="75"/>
        <v>0.69599999999999995</v>
      </c>
      <c r="BA78" s="35">
        <f t="shared" si="75"/>
        <v>0</v>
      </c>
      <c r="BB78" s="35">
        <f t="shared" si="75"/>
        <v>0</v>
      </c>
      <c r="BC78" s="35">
        <f t="shared" si="75"/>
        <v>0</v>
      </c>
      <c r="BD78" s="35">
        <f t="shared" si="75"/>
        <v>0</v>
      </c>
      <c r="BE78" s="35">
        <f t="shared" ref="BE78:CK78" si="76">SUM(BE79:BE82)</f>
        <v>0</v>
      </c>
      <c r="BF78" s="35">
        <f t="shared" si="76"/>
        <v>0</v>
      </c>
      <c r="BG78" s="35">
        <f t="shared" si="76"/>
        <v>6.8159999999999998</v>
      </c>
      <c r="BH78" s="35">
        <f t="shared" si="76"/>
        <v>0.246</v>
      </c>
      <c r="BI78" s="35">
        <f t="shared" si="76"/>
        <v>0</v>
      </c>
      <c r="BJ78" s="35">
        <f t="shared" si="76"/>
        <v>0</v>
      </c>
      <c r="BK78" s="35">
        <f t="shared" si="76"/>
        <v>0</v>
      </c>
      <c r="BL78" s="35">
        <f t="shared" si="76"/>
        <v>0</v>
      </c>
      <c r="BM78" s="35">
        <f t="shared" si="76"/>
        <v>0</v>
      </c>
      <c r="BN78" s="35">
        <f t="shared" si="76"/>
        <v>0</v>
      </c>
      <c r="BO78" s="35">
        <f t="shared" si="76"/>
        <v>0</v>
      </c>
      <c r="BP78" s="35">
        <f t="shared" si="76"/>
        <v>0</v>
      </c>
      <c r="BQ78" s="35">
        <f t="shared" si="76"/>
        <v>0</v>
      </c>
      <c r="BR78" s="35">
        <f t="shared" si="76"/>
        <v>0</v>
      </c>
      <c r="BS78" s="35">
        <f t="shared" si="76"/>
        <v>0.16</v>
      </c>
      <c r="BT78" s="35">
        <f t="shared" si="76"/>
        <v>0</v>
      </c>
      <c r="BU78" s="35">
        <f t="shared" si="76"/>
        <v>0</v>
      </c>
      <c r="BV78" s="35">
        <f t="shared" si="76"/>
        <v>0</v>
      </c>
      <c r="BW78" s="35">
        <f t="shared" si="76"/>
        <v>0</v>
      </c>
      <c r="BX78" s="35">
        <f t="shared" si="76"/>
        <v>0</v>
      </c>
      <c r="BY78" s="35">
        <f t="shared" si="76"/>
        <v>0</v>
      </c>
      <c r="BZ78" s="35">
        <f t="shared" si="76"/>
        <v>18.705000000000002</v>
      </c>
      <c r="CA78" s="35">
        <f t="shared" si="76"/>
        <v>0</v>
      </c>
      <c r="CB78" s="35">
        <f t="shared" si="76"/>
        <v>1.3919999999999999</v>
      </c>
      <c r="CC78" s="35">
        <f t="shared" si="76"/>
        <v>0</v>
      </c>
      <c r="CD78" s="35">
        <f t="shared" si="76"/>
        <v>0</v>
      </c>
      <c r="CE78" s="35">
        <f t="shared" si="76"/>
        <v>0</v>
      </c>
      <c r="CF78" s="35">
        <f t="shared" si="76"/>
        <v>17.478999999999999</v>
      </c>
      <c r="CG78" s="35">
        <f t="shared" si="76"/>
        <v>18.705000000000002</v>
      </c>
      <c r="CH78" s="35">
        <f t="shared" si="76"/>
        <v>0</v>
      </c>
      <c r="CI78" s="35">
        <f t="shared" si="76"/>
        <v>6.9660000000000002</v>
      </c>
      <c r="CJ78" s="35">
        <f t="shared" si="76"/>
        <v>0.246</v>
      </c>
      <c r="CK78" s="35">
        <f t="shared" si="76"/>
        <v>0</v>
      </c>
      <c r="CL78" s="35"/>
    </row>
    <row r="79" spans="1:90" ht="30" x14ac:dyDescent="0.25">
      <c r="A79" s="8" t="s">
        <v>110</v>
      </c>
      <c r="B79" s="31" t="s">
        <v>112</v>
      </c>
      <c r="C79" s="32" t="s">
        <v>83</v>
      </c>
      <c r="D79" s="39">
        <f>10.288/1.18</f>
        <v>8.7186440677966104</v>
      </c>
      <c r="E79" s="42">
        <f>8.51/1.18</f>
        <v>7.2118644067796609</v>
      </c>
      <c r="F79" s="29" t="s">
        <v>353</v>
      </c>
      <c r="G79" s="29" t="s">
        <v>353</v>
      </c>
      <c r="H79" s="29" t="s">
        <v>353</v>
      </c>
      <c r="I79" s="29" t="s">
        <v>353</v>
      </c>
      <c r="J79" s="29" t="s">
        <v>353</v>
      </c>
      <c r="K79" s="29" t="s">
        <v>353</v>
      </c>
      <c r="L79" s="29" t="s">
        <v>353</v>
      </c>
      <c r="M79" s="29" t="s">
        <v>353</v>
      </c>
      <c r="N79" s="29" t="s">
        <v>353</v>
      </c>
      <c r="O79" s="29" t="s">
        <v>353</v>
      </c>
      <c r="P79" s="29" t="s">
        <v>353</v>
      </c>
      <c r="Q79" s="29" t="s">
        <v>353</v>
      </c>
      <c r="R79" s="29" t="s">
        <v>353</v>
      </c>
      <c r="S79" s="29" t="s">
        <v>353</v>
      </c>
      <c r="T79" s="42"/>
      <c r="U79" s="42"/>
      <c r="V79" s="42"/>
      <c r="W79" s="42"/>
      <c r="X79" s="42"/>
      <c r="Y79" s="42"/>
      <c r="Z79" s="42"/>
      <c r="AA79" s="42"/>
      <c r="AB79" s="42"/>
      <c r="AC79" s="47"/>
      <c r="AD79" s="42"/>
      <c r="AE79" s="42"/>
      <c r="AF79" s="42"/>
      <c r="AG79" s="42"/>
      <c r="AH79" s="42"/>
      <c r="AI79" s="42"/>
      <c r="AJ79" s="42">
        <v>18.545000000000002</v>
      </c>
      <c r="AK79" s="42"/>
      <c r="AL79" s="42"/>
      <c r="AM79" s="42"/>
      <c r="AN79" s="42"/>
      <c r="AO79" s="42"/>
      <c r="AP79" s="42"/>
      <c r="AQ79" s="42">
        <v>18.545000000000002</v>
      </c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1"/>
      <c r="BF79" s="42"/>
      <c r="BG79" s="42">
        <v>6.12</v>
      </c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36">
        <f t="shared" ref="BX79:CK82" si="77">T79+AH79+AV79+BJ79</f>
        <v>0</v>
      </c>
      <c r="BY79" s="36">
        <f t="shared" si="77"/>
        <v>0</v>
      </c>
      <c r="BZ79" s="36">
        <f t="shared" si="77"/>
        <v>18.545000000000002</v>
      </c>
      <c r="CA79" s="36">
        <f t="shared" si="77"/>
        <v>0</v>
      </c>
      <c r="CB79" s="36">
        <f t="shared" si="77"/>
        <v>0</v>
      </c>
      <c r="CC79" s="36">
        <f t="shared" si="77"/>
        <v>0</v>
      </c>
      <c r="CD79" s="36">
        <f t="shared" si="77"/>
        <v>0</v>
      </c>
      <c r="CE79" s="36">
        <f t="shared" si="77"/>
        <v>0</v>
      </c>
      <c r="CF79" s="36">
        <f t="shared" si="77"/>
        <v>0</v>
      </c>
      <c r="CG79" s="49">
        <f t="shared" si="77"/>
        <v>18.545000000000002</v>
      </c>
      <c r="CH79" s="49">
        <f t="shared" si="77"/>
        <v>0</v>
      </c>
      <c r="CI79" s="49">
        <f t="shared" si="77"/>
        <v>6.12</v>
      </c>
      <c r="CJ79" s="49">
        <f t="shared" si="77"/>
        <v>0</v>
      </c>
      <c r="CK79" s="49">
        <f t="shared" si="77"/>
        <v>0</v>
      </c>
      <c r="CL79" s="41"/>
    </row>
    <row r="80" spans="1:90" ht="30" x14ac:dyDescent="0.25">
      <c r="A80" s="33" t="s">
        <v>110</v>
      </c>
      <c r="B80" s="31" t="s">
        <v>114</v>
      </c>
      <c r="C80" s="32" t="s">
        <v>85</v>
      </c>
      <c r="D80" s="39">
        <f>0.693/1.18</f>
        <v>0.58728813559322035</v>
      </c>
      <c r="E80" s="42">
        <f>0.555/1.18</f>
        <v>0.47033898305084754</v>
      </c>
      <c r="F80" s="29" t="s">
        <v>353</v>
      </c>
      <c r="G80" s="29" t="s">
        <v>353</v>
      </c>
      <c r="H80" s="29" t="s">
        <v>353</v>
      </c>
      <c r="I80" s="29" t="s">
        <v>353</v>
      </c>
      <c r="J80" s="29" t="s">
        <v>353</v>
      </c>
      <c r="K80" s="29" t="s">
        <v>353</v>
      </c>
      <c r="L80" s="29" t="s">
        <v>353</v>
      </c>
      <c r="M80" s="29" t="s">
        <v>353</v>
      </c>
      <c r="N80" s="29" t="s">
        <v>353</v>
      </c>
      <c r="O80" s="29" t="s">
        <v>353</v>
      </c>
      <c r="P80" s="29" t="s">
        <v>353</v>
      </c>
      <c r="Q80" s="29" t="s">
        <v>353</v>
      </c>
      <c r="R80" s="29" t="s">
        <v>353</v>
      </c>
      <c r="S80" s="29" t="s">
        <v>353</v>
      </c>
      <c r="T80" s="42"/>
      <c r="U80" s="42"/>
      <c r="V80" s="42"/>
      <c r="W80" s="42"/>
      <c r="X80" s="42"/>
      <c r="Y80" s="42"/>
      <c r="Z80" s="42"/>
      <c r="AA80" s="42"/>
      <c r="AB80" s="42"/>
      <c r="AC80" s="47"/>
      <c r="AD80" s="42"/>
      <c r="AE80" s="42"/>
      <c r="AF80" s="42"/>
      <c r="AG80" s="42"/>
      <c r="AH80" s="42"/>
      <c r="AI80" s="42"/>
      <c r="AJ80" s="42"/>
      <c r="AK80" s="42"/>
      <c r="AL80" s="42">
        <v>0.69599999999999995</v>
      </c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>
        <v>0.69599999999999995</v>
      </c>
      <c r="BA80" s="42"/>
      <c r="BB80" s="42"/>
      <c r="BC80" s="42"/>
      <c r="BD80" s="42"/>
      <c r="BE80" s="41"/>
      <c r="BF80" s="42"/>
      <c r="BG80" s="42">
        <v>0.69599999999999995</v>
      </c>
      <c r="BH80" s="42">
        <v>0.246</v>
      </c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36">
        <f t="shared" si="77"/>
        <v>0</v>
      </c>
      <c r="BY80" s="36">
        <f t="shared" si="77"/>
        <v>0</v>
      </c>
      <c r="BZ80" s="36">
        <f t="shared" si="77"/>
        <v>0</v>
      </c>
      <c r="CA80" s="36">
        <f t="shared" si="77"/>
        <v>0</v>
      </c>
      <c r="CB80" s="36">
        <f t="shared" si="77"/>
        <v>1.3919999999999999</v>
      </c>
      <c r="CC80" s="36">
        <f t="shared" si="77"/>
        <v>0</v>
      </c>
      <c r="CD80" s="36">
        <f t="shared" si="77"/>
        <v>0</v>
      </c>
      <c r="CE80" s="36">
        <f t="shared" si="77"/>
        <v>0</v>
      </c>
      <c r="CF80" s="36">
        <f t="shared" si="77"/>
        <v>0</v>
      </c>
      <c r="CG80" s="49">
        <f t="shared" si="77"/>
        <v>0</v>
      </c>
      <c r="CH80" s="49">
        <f t="shared" si="77"/>
        <v>0</v>
      </c>
      <c r="CI80" s="49">
        <f t="shared" si="77"/>
        <v>0.69599999999999995</v>
      </c>
      <c r="CJ80" s="49">
        <f t="shared" si="77"/>
        <v>0.246</v>
      </c>
      <c r="CK80" s="49">
        <f t="shared" si="77"/>
        <v>0</v>
      </c>
      <c r="CL80" s="41"/>
    </row>
    <row r="81" spans="1:90" ht="45" x14ac:dyDescent="0.25">
      <c r="A81" s="33" t="s">
        <v>110</v>
      </c>
      <c r="B81" s="31" t="s">
        <v>116</v>
      </c>
      <c r="C81" s="32" t="s">
        <v>87</v>
      </c>
      <c r="D81" s="39">
        <f>0.618/1.18</f>
        <v>0.5237288135593221</v>
      </c>
      <c r="E81" s="39">
        <f>0.618/1.18</f>
        <v>0.5237288135593221</v>
      </c>
      <c r="F81" s="29" t="s">
        <v>353</v>
      </c>
      <c r="G81" s="29" t="s">
        <v>353</v>
      </c>
      <c r="H81" s="29" t="s">
        <v>353</v>
      </c>
      <c r="I81" s="29" t="s">
        <v>353</v>
      </c>
      <c r="J81" s="29" t="s">
        <v>353</v>
      </c>
      <c r="K81" s="29" t="s">
        <v>353</v>
      </c>
      <c r="L81" s="29" t="s">
        <v>353</v>
      </c>
      <c r="M81" s="29" t="s">
        <v>353</v>
      </c>
      <c r="N81" s="29" t="s">
        <v>353</v>
      </c>
      <c r="O81" s="29" t="s">
        <v>353</v>
      </c>
      <c r="P81" s="29" t="s">
        <v>353</v>
      </c>
      <c r="Q81" s="29" t="s">
        <v>353</v>
      </c>
      <c r="R81" s="29" t="s">
        <v>353</v>
      </c>
      <c r="S81" s="29" t="s">
        <v>353</v>
      </c>
      <c r="T81" s="42"/>
      <c r="U81" s="42"/>
      <c r="V81" s="42"/>
      <c r="W81" s="42"/>
      <c r="X81" s="42"/>
      <c r="Y81" s="42"/>
      <c r="Z81" s="42"/>
      <c r="AA81" s="42"/>
      <c r="AB81" s="42"/>
      <c r="AC81" s="47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>
        <v>0.16</v>
      </c>
      <c r="AY81" s="42"/>
      <c r="AZ81" s="42"/>
      <c r="BA81" s="42"/>
      <c r="BB81" s="42"/>
      <c r="BC81" s="42"/>
      <c r="BD81" s="42"/>
      <c r="BE81" s="41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>
        <v>0.16</v>
      </c>
      <c r="BT81" s="42"/>
      <c r="BU81" s="42"/>
      <c r="BV81" s="42"/>
      <c r="BW81" s="42"/>
      <c r="BX81" s="36">
        <f t="shared" si="77"/>
        <v>0</v>
      </c>
      <c r="BY81" s="36">
        <f t="shared" si="77"/>
        <v>0</v>
      </c>
      <c r="BZ81" s="36">
        <f t="shared" si="77"/>
        <v>0.16</v>
      </c>
      <c r="CA81" s="36">
        <f t="shared" si="77"/>
        <v>0</v>
      </c>
      <c r="CB81" s="36">
        <f t="shared" si="77"/>
        <v>0</v>
      </c>
      <c r="CC81" s="36">
        <f t="shared" si="77"/>
        <v>0</v>
      </c>
      <c r="CD81" s="36">
        <f t="shared" si="77"/>
        <v>0</v>
      </c>
      <c r="CE81" s="36">
        <f t="shared" si="77"/>
        <v>0</v>
      </c>
      <c r="CF81" s="36">
        <f t="shared" si="77"/>
        <v>0</v>
      </c>
      <c r="CG81" s="49">
        <f t="shared" si="77"/>
        <v>0.16</v>
      </c>
      <c r="CH81" s="49">
        <f t="shared" si="77"/>
        <v>0</v>
      </c>
      <c r="CI81" s="49">
        <f t="shared" si="77"/>
        <v>0</v>
      </c>
      <c r="CJ81" s="49">
        <f t="shared" si="77"/>
        <v>0</v>
      </c>
      <c r="CK81" s="49">
        <f t="shared" si="77"/>
        <v>0</v>
      </c>
      <c r="CL81" s="41"/>
    </row>
    <row r="82" spans="1:90" ht="60" x14ac:dyDescent="0.25">
      <c r="A82" s="33" t="s">
        <v>110</v>
      </c>
      <c r="B82" s="31" t="s">
        <v>118</v>
      </c>
      <c r="C82" s="32" t="s">
        <v>89</v>
      </c>
      <c r="D82" s="39">
        <f>14.036/1.18</f>
        <v>11.894915254237288</v>
      </c>
      <c r="E82" s="42">
        <v>0</v>
      </c>
      <c r="F82" s="29" t="s">
        <v>353</v>
      </c>
      <c r="G82" s="29" t="s">
        <v>353</v>
      </c>
      <c r="H82" s="29" t="s">
        <v>353</v>
      </c>
      <c r="I82" s="29" t="s">
        <v>353</v>
      </c>
      <c r="J82" s="29" t="s">
        <v>353</v>
      </c>
      <c r="K82" s="29" t="s">
        <v>353</v>
      </c>
      <c r="L82" s="29" t="s">
        <v>353</v>
      </c>
      <c r="M82" s="29" t="s">
        <v>353</v>
      </c>
      <c r="N82" s="29" t="s">
        <v>353</v>
      </c>
      <c r="O82" s="29" t="s">
        <v>353</v>
      </c>
      <c r="P82" s="29" t="s">
        <v>353</v>
      </c>
      <c r="Q82" s="29" t="s">
        <v>353</v>
      </c>
      <c r="R82" s="29" t="s">
        <v>353</v>
      </c>
      <c r="S82" s="29" t="s">
        <v>353</v>
      </c>
      <c r="T82" s="42"/>
      <c r="U82" s="42"/>
      <c r="V82" s="42"/>
      <c r="W82" s="42"/>
      <c r="X82" s="42"/>
      <c r="Y82" s="42"/>
      <c r="Z82" s="42"/>
      <c r="AA82" s="42"/>
      <c r="AB82" s="42"/>
      <c r="AC82" s="47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>
        <v>17.478999999999999</v>
      </c>
      <c r="AQ82" s="42"/>
      <c r="AR82" s="42"/>
      <c r="AS82" s="42">
        <v>0.15</v>
      </c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1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36">
        <f t="shared" si="77"/>
        <v>0</v>
      </c>
      <c r="BY82" s="36">
        <f t="shared" si="77"/>
        <v>0</v>
      </c>
      <c r="BZ82" s="36">
        <f t="shared" si="77"/>
        <v>0</v>
      </c>
      <c r="CA82" s="36">
        <f t="shared" si="77"/>
        <v>0</v>
      </c>
      <c r="CB82" s="36">
        <f t="shared" si="77"/>
        <v>0</v>
      </c>
      <c r="CC82" s="36">
        <f t="shared" si="77"/>
        <v>0</v>
      </c>
      <c r="CD82" s="36">
        <f t="shared" si="77"/>
        <v>0</v>
      </c>
      <c r="CE82" s="36">
        <f t="shared" si="77"/>
        <v>0</v>
      </c>
      <c r="CF82" s="36">
        <f t="shared" si="77"/>
        <v>17.478999999999999</v>
      </c>
      <c r="CG82" s="49">
        <f t="shared" si="77"/>
        <v>0</v>
      </c>
      <c r="CH82" s="49">
        <f t="shared" si="77"/>
        <v>0</v>
      </c>
      <c r="CI82" s="49">
        <f t="shared" si="77"/>
        <v>0.15</v>
      </c>
      <c r="CJ82" s="49">
        <f t="shared" si="77"/>
        <v>0</v>
      </c>
      <c r="CK82" s="49">
        <f t="shared" si="77"/>
        <v>0</v>
      </c>
      <c r="CL82" s="41"/>
    </row>
    <row r="83" spans="1:90" ht="60" x14ac:dyDescent="0.25">
      <c r="A83" s="6" t="s">
        <v>120</v>
      </c>
      <c r="B83" s="7" t="s">
        <v>121</v>
      </c>
      <c r="C83" s="6" t="s">
        <v>11</v>
      </c>
      <c r="D83" s="35">
        <f t="shared" ref="D83:AI83" si="78">SUM(D84:D112)</f>
        <v>69.130508474576303</v>
      </c>
      <c r="E83" s="35">
        <f t="shared" si="78"/>
        <v>69.861016949152571</v>
      </c>
      <c r="F83" s="16" t="s">
        <v>353</v>
      </c>
      <c r="G83" s="16" t="s">
        <v>353</v>
      </c>
      <c r="H83" s="16" t="s">
        <v>353</v>
      </c>
      <c r="I83" s="16" t="s">
        <v>353</v>
      </c>
      <c r="J83" s="16" t="s">
        <v>353</v>
      </c>
      <c r="K83" s="16" t="s">
        <v>353</v>
      </c>
      <c r="L83" s="16" t="s">
        <v>353</v>
      </c>
      <c r="M83" s="16" t="s">
        <v>353</v>
      </c>
      <c r="N83" s="16" t="s">
        <v>353</v>
      </c>
      <c r="O83" s="16" t="s">
        <v>353</v>
      </c>
      <c r="P83" s="16" t="s">
        <v>353</v>
      </c>
      <c r="Q83" s="16" t="s">
        <v>353</v>
      </c>
      <c r="R83" s="16" t="s">
        <v>353</v>
      </c>
      <c r="S83" s="16" t="s">
        <v>353</v>
      </c>
      <c r="T83" s="35">
        <f t="shared" si="78"/>
        <v>0</v>
      </c>
      <c r="U83" s="35">
        <f t="shared" si="78"/>
        <v>0</v>
      </c>
      <c r="V83" s="35">
        <f t="shared" si="78"/>
        <v>131.41999999999999</v>
      </c>
      <c r="W83" s="35">
        <f t="shared" si="78"/>
        <v>0</v>
      </c>
      <c r="X83" s="35">
        <f t="shared" si="78"/>
        <v>0</v>
      </c>
      <c r="Y83" s="35">
        <f t="shared" si="78"/>
        <v>0</v>
      </c>
      <c r="Z83" s="35">
        <f t="shared" si="78"/>
        <v>0</v>
      </c>
      <c r="AA83" s="35">
        <f t="shared" si="78"/>
        <v>0</v>
      </c>
      <c r="AB83" s="35">
        <f t="shared" si="78"/>
        <v>0</v>
      </c>
      <c r="AC83" s="35">
        <f t="shared" si="78"/>
        <v>0</v>
      </c>
      <c r="AD83" s="35">
        <f t="shared" si="78"/>
        <v>0</v>
      </c>
      <c r="AE83" s="35">
        <f t="shared" si="78"/>
        <v>0</v>
      </c>
      <c r="AF83" s="35">
        <f t="shared" si="78"/>
        <v>0</v>
      </c>
      <c r="AG83" s="35">
        <f t="shared" si="78"/>
        <v>0</v>
      </c>
      <c r="AH83" s="35">
        <f t="shared" si="78"/>
        <v>0</v>
      </c>
      <c r="AI83" s="35">
        <f t="shared" si="78"/>
        <v>0</v>
      </c>
      <c r="AJ83" s="35">
        <f t="shared" ref="AJ83:BD83" si="79">SUM(AJ84:AJ112)</f>
        <v>0</v>
      </c>
      <c r="AK83" s="35">
        <f t="shared" si="79"/>
        <v>0</v>
      </c>
      <c r="AL83" s="35">
        <f t="shared" si="79"/>
        <v>0</v>
      </c>
      <c r="AM83" s="35">
        <f t="shared" si="79"/>
        <v>0</v>
      </c>
      <c r="AN83" s="35">
        <f t="shared" si="79"/>
        <v>0</v>
      </c>
      <c r="AO83" s="35">
        <f t="shared" si="79"/>
        <v>0</v>
      </c>
      <c r="AP83" s="35">
        <f t="shared" si="79"/>
        <v>0.78600000000000003</v>
      </c>
      <c r="AQ83" s="35">
        <f t="shared" si="79"/>
        <v>0</v>
      </c>
      <c r="AR83" s="35">
        <f t="shared" si="79"/>
        <v>0</v>
      </c>
      <c r="AS83" s="35">
        <f t="shared" si="79"/>
        <v>0.03</v>
      </c>
      <c r="AT83" s="35">
        <f t="shared" si="79"/>
        <v>0</v>
      </c>
      <c r="AU83" s="35">
        <f t="shared" si="79"/>
        <v>0</v>
      </c>
      <c r="AV83" s="35">
        <f t="shared" si="79"/>
        <v>0</v>
      </c>
      <c r="AW83" s="35">
        <f t="shared" si="79"/>
        <v>0</v>
      </c>
      <c r="AX83" s="35">
        <f t="shared" si="79"/>
        <v>0</v>
      </c>
      <c r="AY83" s="35">
        <f t="shared" si="79"/>
        <v>0</v>
      </c>
      <c r="AZ83" s="35">
        <f t="shared" si="79"/>
        <v>0</v>
      </c>
      <c r="BA83" s="35">
        <f t="shared" si="79"/>
        <v>0</v>
      </c>
      <c r="BB83" s="35">
        <f t="shared" si="79"/>
        <v>0</v>
      </c>
      <c r="BC83" s="35">
        <f t="shared" si="79"/>
        <v>0</v>
      </c>
      <c r="BD83" s="35">
        <f t="shared" si="79"/>
        <v>0</v>
      </c>
      <c r="BE83" s="35">
        <f t="shared" ref="BE83:CK83" si="80">SUM(BE84:BE112)</f>
        <v>0</v>
      </c>
      <c r="BF83" s="35">
        <f t="shared" si="80"/>
        <v>0</v>
      </c>
      <c r="BG83" s="35">
        <f t="shared" si="80"/>
        <v>0</v>
      </c>
      <c r="BH83" s="35">
        <f t="shared" si="80"/>
        <v>0</v>
      </c>
      <c r="BI83" s="35">
        <f t="shared" si="80"/>
        <v>23</v>
      </c>
      <c r="BJ83" s="35">
        <f t="shared" si="80"/>
        <v>0</v>
      </c>
      <c r="BK83" s="35">
        <f t="shared" si="80"/>
        <v>0</v>
      </c>
      <c r="BL83" s="35">
        <f t="shared" si="80"/>
        <v>0</v>
      </c>
      <c r="BM83" s="35">
        <f t="shared" si="80"/>
        <v>0</v>
      </c>
      <c r="BN83" s="35">
        <f t="shared" si="80"/>
        <v>0</v>
      </c>
      <c r="BO83" s="35">
        <f t="shared" si="80"/>
        <v>0</v>
      </c>
      <c r="BP83" s="35">
        <f t="shared" si="80"/>
        <v>0</v>
      </c>
      <c r="BQ83" s="35">
        <f t="shared" si="80"/>
        <v>0</v>
      </c>
      <c r="BR83" s="35">
        <f t="shared" si="80"/>
        <v>0</v>
      </c>
      <c r="BS83" s="35">
        <f t="shared" si="80"/>
        <v>0</v>
      </c>
      <c r="BT83" s="35">
        <f t="shared" si="80"/>
        <v>0</v>
      </c>
      <c r="BU83" s="35">
        <f t="shared" si="80"/>
        <v>0</v>
      </c>
      <c r="BV83" s="35">
        <f t="shared" si="80"/>
        <v>0</v>
      </c>
      <c r="BW83" s="35">
        <f t="shared" si="80"/>
        <v>0</v>
      </c>
      <c r="BX83" s="35">
        <f t="shared" si="80"/>
        <v>0</v>
      </c>
      <c r="BY83" s="35">
        <f t="shared" si="80"/>
        <v>0</v>
      </c>
      <c r="BZ83" s="35">
        <f t="shared" si="80"/>
        <v>131.41999999999999</v>
      </c>
      <c r="CA83" s="35">
        <f t="shared" si="80"/>
        <v>0</v>
      </c>
      <c r="CB83" s="35">
        <f t="shared" si="80"/>
        <v>0</v>
      </c>
      <c r="CC83" s="35">
        <f t="shared" si="80"/>
        <v>0</v>
      </c>
      <c r="CD83" s="35">
        <f t="shared" si="80"/>
        <v>0</v>
      </c>
      <c r="CE83" s="35">
        <f t="shared" si="80"/>
        <v>0</v>
      </c>
      <c r="CF83" s="35">
        <f t="shared" si="80"/>
        <v>0.78600000000000003</v>
      </c>
      <c r="CG83" s="35">
        <f t="shared" si="80"/>
        <v>0</v>
      </c>
      <c r="CH83" s="35">
        <f t="shared" si="80"/>
        <v>0</v>
      </c>
      <c r="CI83" s="35">
        <f t="shared" si="80"/>
        <v>0.03</v>
      </c>
      <c r="CJ83" s="35">
        <f t="shared" si="80"/>
        <v>0</v>
      </c>
      <c r="CK83" s="35">
        <f t="shared" si="80"/>
        <v>23</v>
      </c>
      <c r="CL83" s="35"/>
    </row>
    <row r="84" spans="1:90" ht="30" x14ac:dyDescent="0.25">
      <c r="A84" s="8" t="s">
        <v>120</v>
      </c>
      <c r="B84" s="31" t="s">
        <v>122</v>
      </c>
      <c r="C84" s="32" t="s">
        <v>91</v>
      </c>
      <c r="D84" s="51">
        <f>3.82/1.18</f>
        <v>3.2372881355932206</v>
      </c>
      <c r="E84" s="51">
        <f>3.82/1.18</f>
        <v>3.2372881355932206</v>
      </c>
      <c r="F84" s="29" t="s">
        <v>353</v>
      </c>
      <c r="G84" s="29" t="s">
        <v>353</v>
      </c>
      <c r="H84" s="29" t="s">
        <v>353</v>
      </c>
      <c r="I84" s="29" t="s">
        <v>353</v>
      </c>
      <c r="J84" s="29" t="s">
        <v>353</v>
      </c>
      <c r="K84" s="29" t="s">
        <v>353</v>
      </c>
      <c r="L84" s="29" t="s">
        <v>353</v>
      </c>
      <c r="M84" s="29" t="s">
        <v>353</v>
      </c>
      <c r="N84" s="29" t="s">
        <v>353</v>
      </c>
      <c r="O84" s="29" t="s">
        <v>353</v>
      </c>
      <c r="P84" s="29" t="s">
        <v>353</v>
      </c>
      <c r="Q84" s="29" t="s">
        <v>353</v>
      </c>
      <c r="R84" s="29" t="s">
        <v>353</v>
      </c>
      <c r="S84" s="29" t="s">
        <v>353</v>
      </c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1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36">
        <f t="shared" ref="BX84:BX112" si="81">T84+AH84+AV84+BJ84</f>
        <v>0</v>
      </c>
      <c r="BY84" s="36">
        <f t="shared" ref="BY84:BY112" si="82">U84+AI84+AW84+BK84</f>
        <v>0</v>
      </c>
      <c r="BZ84" s="36">
        <f t="shared" ref="BZ84:BZ112" si="83">V84+AJ84+AX84+BL84</f>
        <v>0</v>
      </c>
      <c r="CA84" s="36">
        <f t="shared" ref="CA84:CA112" si="84">W84+AK84+AY84+BM84</f>
        <v>0</v>
      </c>
      <c r="CB84" s="36">
        <f t="shared" ref="CB84:CB112" si="85">X84+AL84+AZ84+BN84</f>
        <v>0</v>
      </c>
      <c r="CC84" s="36">
        <f t="shared" ref="CC84:CC112" si="86">Y84+AM84+BA84+BO84</f>
        <v>0</v>
      </c>
      <c r="CD84" s="36">
        <f t="shared" ref="CD84:CD112" si="87">Z84+AN84+BB84+BP84</f>
        <v>0</v>
      </c>
      <c r="CE84" s="36">
        <f t="shared" ref="CE84:CE112" si="88">AA84+AO84+BC84+BQ84</f>
        <v>0</v>
      </c>
      <c r="CF84" s="36">
        <f t="shared" ref="CF84:CF112" si="89">AB84+AP84+BD84+BR84</f>
        <v>0</v>
      </c>
      <c r="CG84" s="49">
        <f t="shared" ref="CG84:CG112" si="90">AC84+AQ84+BE84+BS84</f>
        <v>0</v>
      </c>
      <c r="CH84" s="49">
        <f t="shared" ref="CH84:CH112" si="91">AD84+AR84+BF84+BT84</f>
        <v>0</v>
      </c>
      <c r="CI84" s="49">
        <f t="shared" ref="CI84:CI112" si="92">AE84+AS84+BG84+BU84</f>
        <v>0</v>
      </c>
      <c r="CJ84" s="49">
        <f t="shared" ref="CJ84:CJ112" si="93">AF84+AT84+BH84+BV84</f>
        <v>0</v>
      </c>
      <c r="CK84" s="49">
        <f t="shared" ref="CK84:CK112" si="94">AG84+AU84+BI84+BW84</f>
        <v>0</v>
      </c>
      <c r="CL84" s="41"/>
    </row>
    <row r="85" spans="1:90" ht="75" x14ac:dyDescent="0.25">
      <c r="A85" s="33" t="s">
        <v>120</v>
      </c>
      <c r="B85" s="31" t="s">
        <v>124</v>
      </c>
      <c r="C85" s="32" t="s">
        <v>93</v>
      </c>
      <c r="D85" s="51"/>
      <c r="E85" s="42"/>
      <c r="F85" s="29" t="s">
        <v>353</v>
      </c>
      <c r="G85" s="29" t="s">
        <v>353</v>
      </c>
      <c r="H85" s="29" t="s">
        <v>353</v>
      </c>
      <c r="I85" s="29" t="s">
        <v>353</v>
      </c>
      <c r="J85" s="29" t="s">
        <v>353</v>
      </c>
      <c r="K85" s="29" t="s">
        <v>353</v>
      </c>
      <c r="L85" s="29" t="s">
        <v>353</v>
      </c>
      <c r="M85" s="29" t="s">
        <v>353</v>
      </c>
      <c r="N85" s="29" t="s">
        <v>353</v>
      </c>
      <c r="O85" s="29" t="s">
        <v>353</v>
      </c>
      <c r="P85" s="29" t="s">
        <v>353</v>
      </c>
      <c r="Q85" s="29" t="s">
        <v>353</v>
      </c>
      <c r="R85" s="29" t="s">
        <v>353</v>
      </c>
      <c r="S85" s="29" t="s">
        <v>353</v>
      </c>
      <c r="T85" s="42"/>
      <c r="U85" s="42"/>
      <c r="V85" s="42">
        <v>0.4</v>
      </c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>
        <v>0.123</v>
      </c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1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36">
        <f t="shared" si="81"/>
        <v>0</v>
      </c>
      <c r="BY85" s="36">
        <f t="shared" si="82"/>
        <v>0</v>
      </c>
      <c r="BZ85" s="36">
        <f t="shared" si="83"/>
        <v>0.4</v>
      </c>
      <c r="CA85" s="36">
        <f t="shared" si="84"/>
        <v>0</v>
      </c>
      <c r="CB85" s="36">
        <f t="shared" si="85"/>
        <v>0</v>
      </c>
      <c r="CC85" s="36">
        <f t="shared" si="86"/>
        <v>0</v>
      </c>
      <c r="CD85" s="36">
        <f t="shared" si="87"/>
        <v>0</v>
      </c>
      <c r="CE85" s="36">
        <f t="shared" si="88"/>
        <v>0</v>
      </c>
      <c r="CF85" s="36">
        <f t="shared" si="89"/>
        <v>0.123</v>
      </c>
      <c r="CG85" s="49">
        <f t="shared" si="90"/>
        <v>0</v>
      </c>
      <c r="CH85" s="49">
        <f t="shared" si="91"/>
        <v>0</v>
      </c>
      <c r="CI85" s="49">
        <f t="shared" si="92"/>
        <v>0</v>
      </c>
      <c r="CJ85" s="49">
        <f t="shared" si="93"/>
        <v>0</v>
      </c>
      <c r="CK85" s="49">
        <f t="shared" si="94"/>
        <v>0</v>
      </c>
      <c r="CL85" s="41"/>
    </row>
    <row r="86" spans="1:90" ht="75" x14ac:dyDescent="0.25">
      <c r="A86" s="33" t="s">
        <v>120</v>
      </c>
      <c r="B86" s="31" t="s">
        <v>126</v>
      </c>
      <c r="C86" s="32" t="s">
        <v>94</v>
      </c>
      <c r="D86" s="51"/>
      <c r="E86" s="42"/>
      <c r="F86" s="29" t="s">
        <v>353</v>
      </c>
      <c r="G86" s="29" t="s">
        <v>353</v>
      </c>
      <c r="H86" s="29" t="s">
        <v>353</v>
      </c>
      <c r="I86" s="29" t="s">
        <v>353</v>
      </c>
      <c r="J86" s="29" t="s">
        <v>353</v>
      </c>
      <c r="K86" s="29" t="s">
        <v>353</v>
      </c>
      <c r="L86" s="29" t="s">
        <v>353</v>
      </c>
      <c r="M86" s="29" t="s">
        <v>353</v>
      </c>
      <c r="N86" s="29" t="s">
        <v>353</v>
      </c>
      <c r="O86" s="29" t="s">
        <v>353</v>
      </c>
      <c r="P86" s="29" t="s">
        <v>353</v>
      </c>
      <c r="Q86" s="29" t="s">
        <v>353</v>
      </c>
      <c r="R86" s="29" t="s">
        <v>353</v>
      </c>
      <c r="S86" s="29" t="s">
        <v>353</v>
      </c>
      <c r="T86" s="42"/>
      <c r="U86" s="42"/>
      <c r="V86" s="42">
        <v>1.1299999999999999</v>
      </c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>
        <v>0.11799999999999999</v>
      </c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1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36">
        <f t="shared" si="81"/>
        <v>0</v>
      </c>
      <c r="BY86" s="36">
        <f t="shared" si="82"/>
        <v>0</v>
      </c>
      <c r="BZ86" s="36">
        <f t="shared" si="83"/>
        <v>1.1299999999999999</v>
      </c>
      <c r="CA86" s="36">
        <f t="shared" si="84"/>
        <v>0</v>
      </c>
      <c r="CB86" s="36">
        <f t="shared" si="85"/>
        <v>0</v>
      </c>
      <c r="CC86" s="36">
        <f t="shared" si="86"/>
        <v>0</v>
      </c>
      <c r="CD86" s="36">
        <f t="shared" si="87"/>
        <v>0</v>
      </c>
      <c r="CE86" s="36">
        <f t="shared" si="88"/>
        <v>0</v>
      </c>
      <c r="CF86" s="36">
        <f t="shared" si="89"/>
        <v>0.11799999999999999</v>
      </c>
      <c r="CG86" s="49">
        <f t="shared" si="90"/>
        <v>0</v>
      </c>
      <c r="CH86" s="49">
        <f t="shared" si="91"/>
        <v>0</v>
      </c>
      <c r="CI86" s="49">
        <f t="shared" si="92"/>
        <v>0</v>
      </c>
      <c r="CJ86" s="49">
        <f t="shared" si="93"/>
        <v>0</v>
      </c>
      <c r="CK86" s="49">
        <f t="shared" si="94"/>
        <v>0</v>
      </c>
      <c r="CL86" s="41"/>
    </row>
    <row r="87" spans="1:90" ht="60" x14ac:dyDescent="0.25">
      <c r="A87" s="33" t="s">
        <v>120</v>
      </c>
      <c r="B87" s="31" t="s">
        <v>129</v>
      </c>
      <c r="C87" s="32" t="s">
        <v>95</v>
      </c>
      <c r="D87" s="51"/>
      <c r="E87" s="42"/>
      <c r="F87" s="29" t="s">
        <v>353</v>
      </c>
      <c r="G87" s="29" t="s">
        <v>353</v>
      </c>
      <c r="H87" s="29" t="s">
        <v>353</v>
      </c>
      <c r="I87" s="29" t="s">
        <v>353</v>
      </c>
      <c r="J87" s="29" t="s">
        <v>353</v>
      </c>
      <c r="K87" s="29" t="s">
        <v>353</v>
      </c>
      <c r="L87" s="29" t="s">
        <v>353</v>
      </c>
      <c r="M87" s="29" t="s">
        <v>353</v>
      </c>
      <c r="N87" s="29" t="s">
        <v>353</v>
      </c>
      <c r="O87" s="29" t="s">
        <v>353</v>
      </c>
      <c r="P87" s="29" t="s">
        <v>353</v>
      </c>
      <c r="Q87" s="29" t="s">
        <v>353</v>
      </c>
      <c r="R87" s="29" t="s">
        <v>353</v>
      </c>
      <c r="S87" s="29" t="s">
        <v>353</v>
      </c>
      <c r="T87" s="42"/>
      <c r="U87" s="42"/>
      <c r="V87" s="42">
        <v>1.26</v>
      </c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>
        <v>9.9000000000000005E-2</v>
      </c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1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36">
        <f t="shared" si="81"/>
        <v>0</v>
      </c>
      <c r="BY87" s="36">
        <f t="shared" si="82"/>
        <v>0</v>
      </c>
      <c r="BZ87" s="36">
        <f t="shared" si="83"/>
        <v>1.26</v>
      </c>
      <c r="CA87" s="36">
        <f t="shared" si="84"/>
        <v>0</v>
      </c>
      <c r="CB87" s="36">
        <f t="shared" si="85"/>
        <v>0</v>
      </c>
      <c r="CC87" s="36">
        <f t="shared" si="86"/>
        <v>0</v>
      </c>
      <c r="CD87" s="36">
        <f t="shared" si="87"/>
        <v>0</v>
      </c>
      <c r="CE87" s="36">
        <f t="shared" si="88"/>
        <v>0</v>
      </c>
      <c r="CF87" s="36">
        <f t="shared" si="89"/>
        <v>9.9000000000000005E-2</v>
      </c>
      <c r="CG87" s="49">
        <f t="shared" si="90"/>
        <v>0</v>
      </c>
      <c r="CH87" s="49">
        <f t="shared" si="91"/>
        <v>0</v>
      </c>
      <c r="CI87" s="49">
        <f t="shared" si="92"/>
        <v>0</v>
      </c>
      <c r="CJ87" s="49">
        <f t="shared" si="93"/>
        <v>0</v>
      </c>
      <c r="CK87" s="49">
        <f t="shared" si="94"/>
        <v>0</v>
      </c>
      <c r="CL87" s="41"/>
    </row>
    <row r="88" spans="1:90" ht="30" x14ac:dyDescent="0.25">
      <c r="A88" s="33" t="s">
        <v>120</v>
      </c>
      <c r="B88" s="31" t="s">
        <v>131</v>
      </c>
      <c r="C88" s="32" t="s">
        <v>97</v>
      </c>
      <c r="D88" s="51">
        <f>2.546/1.18</f>
        <v>2.1576271186440676</v>
      </c>
      <c r="E88" s="51">
        <f>2.546/1.18</f>
        <v>2.1576271186440676</v>
      </c>
      <c r="F88" s="29" t="s">
        <v>353</v>
      </c>
      <c r="G88" s="29" t="s">
        <v>353</v>
      </c>
      <c r="H88" s="29" t="s">
        <v>353</v>
      </c>
      <c r="I88" s="29" t="s">
        <v>353</v>
      </c>
      <c r="J88" s="29" t="s">
        <v>353</v>
      </c>
      <c r="K88" s="29" t="s">
        <v>353</v>
      </c>
      <c r="L88" s="29" t="s">
        <v>353</v>
      </c>
      <c r="M88" s="29" t="s">
        <v>353</v>
      </c>
      <c r="N88" s="29" t="s">
        <v>353</v>
      </c>
      <c r="O88" s="29" t="s">
        <v>353</v>
      </c>
      <c r="P88" s="29" t="s">
        <v>353</v>
      </c>
      <c r="Q88" s="29" t="s">
        <v>353</v>
      </c>
      <c r="R88" s="29" t="s">
        <v>353</v>
      </c>
      <c r="S88" s="29" t="s">
        <v>353</v>
      </c>
      <c r="T88" s="42"/>
      <c r="U88" s="42"/>
      <c r="V88" s="42">
        <v>0.8</v>
      </c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1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36">
        <f t="shared" si="81"/>
        <v>0</v>
      </c>
      <c r="BY88" s="36">
        <f t="shared" si="82"/>
        <v>0</v>
      </c>
      <c r="BZ88" s="36">
        <f t="shared" si="83"/>
        <v>0.8</v>
      </c>
      <c r="CA88" s="36">
        <f t="shared" si="84"/>
        <v>0</v>
      </c>
      <c r="CB88" s="36">
        <f t="shared" si="85"/>
        <v>0</v>
      </c>
      <c r="CC88" s="36">
        <f t="shared" si="86"/>
        <v>0</v>
      </c>
      <c r="CD88" s="36">
        <f t="shared" si="87"/>
        <v>0</v>
      </c>
      <c r="CE88" s="36">
        <f t="shared" si="88"/>
        <v>0</v>
      </c>
      <c r="CF88" s="36">
        <f t="shared" si="89"/>
        <v>0</v>
      </c>
      <c r="CG88" s="49">
        <f t="shared" si="90"/>
        <v>0</v>
      </c>
      <c r="CH88" s="49">
        <f t="shared" si="91"/>
        <v>0</v>
      </c>
      <c r="CI88" s="49">
        <f t="shared" si="92"/>
        <v>0</v>
      </c>
      <c r="CJ88" s="49">
        <f t="shared" si="93"/>
        <v>0</v>
      </c>
      <c r="CK88" s="49">
        <f t="shared" si="94"/>
        <v>0</v>
      </c>
      <c r="CL88" s="41"/>
    </row>
    <row r="89" spans="1:90" ht="45" x14ac:dyDescent="0.25">
      <c r="A89" s="33" t="s">
        <v>120</v>
      </c>
      <c r="B89" s="31" t="s">
        <v>362</v>
      </c>
      <c r="C89" s="32" t="s">
        <v>99</v>
      </c>
      <c r="D89" s="51">
        <f>2.228/1.18</f>
        <v>1.8881355932203392</v>
      </c>
      <c r="E89" s="42">
        <f>1.703/1.18</f>
        <v>1.4432203389830509</v>
      </c>
      <c r="F89" s="29" t="s">
        <v>353</v>
      </c>
      <c r="G89" s="29" t="s">
        <v>353</v>
      </c>
      <c r="H89" s="29" t="s">
        <v>353</v>
      </c>
      <c r="I89" s="29" t="s">
        <v>353</v>
      </c>
      <c r="J89" s="29" t="s">
        <v>353</v>
      </c>
      <c r="K89" s="29" t="s">
        <v>353</v>
      </c>
      <c r="L89" s="29" t="s">
        <v>353</v>
      </c>
      <c r="M89" s="29" t="s">
        <v>353</v>
      </c>
      <c r="N89" s="29" t="s">
        <v>353</v>
      </c>
      <c r="O89" s="29" t="s">
        <v>353</v>
      </c>
      <c r="P89" s="29" t="s">
        <v>353</v>
      </c>
      <c r="Q89" s="29" t="s">
        <v>353</v>
      </c>
      <c r="R89" s="29" t="s">
        <v>353</v>
      </c>
      <c r="S89" s="29" t="s">
        <v>353</v>
      </c>
      <c r="T89" s="42"/>
      <c r="U89" s="42"/>
      <c r="V89" s="42">
        <v>0.41</v>
      </c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1"/>
      <c r="BF89" s="42"/>
      <c r="BG89" s="42"/>
      <c r="BH89" s="42"/>
      <c r="BI89" s="42">
        <v>6</v>
      </c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36">
        <f t="shared" si="81"/>
        <v>0</v>
      </c>
      <c r="BY89" s="36">
        <f t="shared" si="82"/>
        <v>0</v>
      </c>
      <c r="BZ89" s="36">
        <f t="shared" si="83"/>
        <v>0.41</v>
      </c>
      <c r="CA89" s="36">
        <f t="shared" si="84"/>
        <v>0</v>
      </c>
      <c r="CB89" s="36">
        <f t="shared" si="85"/>
        <v>0</v>
      </c>
      <c r="CC89" s="36">
        <f t="shared" si="86"/>
        <v>0</v>
      </c>
      <c r="CD89" s="36">
        <f t="shared" si="87"/>
        <v>0</v>
      </c>
      <c r="CE89" s="36">
        <f t="shared" si="88"/>
        <v>0</v>
      </c>
      <c r="CF89" s="36">
        <f t="shared" si="89"/>
        <v>0</v>
      </c>
      <c r="CG89" s="49">
        <f t="shared" si="90"/>
        <v>0</v>
      </c>
      <c r="CH89" s="49">
        <f t="shared" si="91"/>
        <v>0</v>
      </c>
      <c r="CI89" s="49">
        <f t="shared" si="92"/>
        <v>0</v>
      </c>
      <c r="CJ89" s="49">
        <f t="shared" si="93"/>
        <v>0</v>
      </c>
      <c r="CK89" s="49">
        <f t="shared" si="94"/>
        <v>6</v>
      </c>
      <c r="CL89" s="41"/>
    </row>
    <row r="90" spans="1:90" ht="45" x14ac:dyDescent="0.25">
      <c r="A90" s="33" t="s">
        <v>120</v>
      </c>
      <c r="B90" s="31" t="s">
        <v>134</v>
      </c>
      <c r="C90" s="32" t="s">
        <v>101</v>
      </c>
      <c r="D90" s="51">
        <f>0.637/1.18</f>
        <v>0.53983050847457625</v>
      </c>
      <c r="E90" s="51">
        <f>0.637/1.18</f>
        <v>0.53983050847457625</v>
      </c>
      <c r="F90" s="29" t="s">
        <v>353</v>
      </c>
      <c r="G90" s="29" t="s">
        <v>353</v>
      </c>
      <c r="H90" s="29" t="s">
        <v>353</v>
      </c>
      <c r="I90" s="29" t="s">
        <v>353</v>
      </c>
      <c r="J90" s="29" t="s">
        <v>353</v>
      </c>
      <c r="K90" s="29" t="s">
        <v>353</v>
      </c>
      <c r="L90" s="29" t="s">
        <v>353</v>
      </c>
      <c r="M90" s="29" t="s">
        <v>353</v>
      </c>
      <c r="N90" s="29" t="s">
        <v>353</v>
      </c>
      <c r="O90" s="29" t="s">
        <v>353</v>
      </c>
      <c r="P90" s="29" t="s">
        <v>353</v>
      </c>
      <c r="Q90" s="29" t="s">
        <v>353</v>
      </c>
      <c r="R90" s="29" t="s">
        <v>353</v>
      </c>
      <c r="S90" s="29" t="s">
        <v>353</v>
      </c>
      <c r="T90" s="42"/>
      <c r="U90" s="42"/>
      <c r="V90" s="42">
        <v>0.5</v>
      </c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1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36">
        <f t="shared" si="81"/>
        <v>0</v>
      </c>
      <c r="BY90" s="36">
        <f t="shared" si="82"/>
        <v>0</v>
      </c>
      <c r="BZ90" s="36">
        <f t="shared" si="83"/>
        <v>0.5</v>
      </c>
      <c r="CA90" s="36">
        <f t="shared" si="84"/>
        <v>0</v>
      </c>
      <c r="CB90" s="36">
        <f t="shared" si="85"/>
        <v>0</v>
      </c>
      <c r="CC90" s="36">
        <f t="shared" si="86"/>
        <v>0</v>
      </c>
      <c r="CD90" s="36">
        <f t="shared" si="87"/>
        <v>0</v>
      </c>
      <c r="CE90" s="36">
        <f t="shared" si="88"/>
        <v>0</v>
      </c>
      <c r="CF90" s="36">
        <f t="shared" si="89"/>
        <v>0</v>
      </c>
      <c r="CG90" s="49">
        <f t="shared" si="90"/>
        <v>0</v>
      </c>
      <c r="CH90" s="49">
        <f t="shared" si="91"/>
        <v>0</v>
      </c>
      <c r="CI90" s="49">
        <f t="shared" si="92"/>
        <v>0</v>
      </c>
      <c r="CJ90" s="49">
        <f t="shared" si="93"/>
        <v>0</v>
      </c>
      <c r="CK90" s="49">
        <f t="shared" si="94"/>
        <v>0</v>
      </c>
      <c r="CL90" s="41"/>
    </row>
    <row r="91" spans="1:90" ht="45" x14ac:dyDescent="0.25">
      <c r="A91" s="33" t="s">
        <v>120</v>
      </c>
      <c r="B91" s="31" t="s">
        <v>136</v>
      </c>
      <c r="C91" s="32" t="s">
        <v>103</v>
      </c>
      <c r="D91" s="51">
        <f>3.82/1.18</f>
        <v>3.2372881355932206</v>
      </c>
      <c r="E91" s="51">
        <f>3.82/1.18</f>
        <v>3.2372881355932206</v>
      </c>
      <c r="F91" s="29" t="s">
        <v>353</v>
      </c>
      <c r="G91" s="29" t="s">
        <v>353</v>
      </c>
      <c r="H91" s="29" t="s">
        <v>353</v>
      </c>
      <c r="I91" s="29" t="s">
        <v>353</v>
      </c>
      <c r="J91" s="29" t="s">
        <v>353</v>
      </c>
      <c r="K91" s="29" t="s">
        <v>353</v>
      </c>
      <c r="L91" s="29" t="s">
        <v>353</v>
      </c>
      <c r="M91" s="29" t="s">
        <v>353</v>
      </c>
      <c r="N91" s="29" t="s">
        <v>353</v>
      </c>
      <c r="O91" s="29" t="s">
        <v>353</v>
      </c>
      <c r="P91" s="29" t="s">
        <v>353</v>
      </c>
      <c r="Q91" s="29" t="s">
        <v>353</v>
      </c>
      <c r="R91" s="29" t="s">
        <v>353</v>
      </c>
      <c r="S91" s="29" t="s">
        <v>353</v>
      </c>
      <c r="T91" s="42"/>
      <c r="U91" s="42"/>
      <c r="V91" s="42">
        <v>5</v>
      </c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1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36">
        <f t="shared" si="81"/>
        <v>0</v>
      </c>
      <c r="BY91" s="36">
        <f t="shared" si="82"/>
        <v>0</v>
      </c>
      <c r="BZ91" s="36">
        <f t="shared" si="83"/>
        <v>5</v>
      </c>
      <c r="CA91" s="36">
        <f t="shared" si="84"/>
        <v>0</v>
      </c>
      <c r="CB91" s="36">
        <f t="shared" si="85"/>
        <v>0</v>
      </c>
      <c r="CC91" s="36">
        <f t="shared" si="86"/>
        <v>0</v>
      </c>
      <c r="CD91" s="36">
        <f t="shared" si="87"/>
        <v>0</v>
      </c>
      <c r="CE91" s="36">
        <f t="shared" si="88"/>
        <v>0</v>
      </c>
      <c r="CF91" s="36">
        <f t="shared" si="89"/>
        <v>0</v>
      </c>
      <c r="CG91" s="49">
        <f t="shared" si="90"/>
        <v>0</v>
      </c>
      <c r="CH91" s="49">
        <f t="shared" si="91"/>
        <v>0</v>
      </c>
      <c r="CI91" s="49">
        <f t="shared" si="92"/>
        <v>0</v>
      </c>
      <c r="CJ91" s="49">
        <f t="shared" si="93"/>
        <v>0</v>
      </c>
      <c r="CK91" s="49">
        <f t="shared" si="94"/>
        <v>0</v>
      </c>
      <c r="CL91" s="41"/>
    </row>
    <row r="92" spans="1:90" ht="90" x14ac:dyDescent="0.25">
      <c r="A92" s="33" t="s">
        <v>120</v>
      </c>
      <c r="B92" s="31" t="s">
        <v>138</v>
      </c>
      <c r="C92" s="32" t="s">
        <v>105</v>
      </c>
      <c r="D92" s="51">
        <f>6.971/1.18</f>
        <v>5.9076271186440685</v>
      </c>
      <c r="E92" s="51">
        <f>6.971/1.18</f>
        <v>5.9076271186440685</v>
      </c>
      <c r="F92" s="29" t="s">
        <v>353</v>
      </c>
      <c r="G92" s="29" t="s">
        <v>353</v>
      </c>
      <c r="H92" s="29" t="s">
        <v>353</v>
      </c>
      <c r="I92" s="29" t="s">
        <v>353</v>
      </c>
      <c r="J92" s="29" t="s">
        <v>353</v>
      </c>
      <c r="K92" s="29" t="s">
        <v>353</v>
      </c>
      <c r="L92" s="29" t="s">
        <v>353</v>
      </c>
      <c r="M92" s="29" t="s">
        <v>353</v>
      </c>
      <c r="N92" s="29" t="s">
        <v>353</v>
      </c>
      <c r="O92" s="29" t="s">
        <v>353</v>
      </c>
      <c r="P92" s="29" t="s">
        <v>353</v>
      </c>
      <c r="Q92" s="29" t="s">
        <v>353</v>
      </c>
      <c r="R92" s="29" t="s">
        <v>353</v>
      </c>
      <c r="S92" s="29" t="s">
        <v>353</v>
      </c>
      <c r="T92" s="42"/>
      <c r="U92" s="42"/>
      <c r="V92" s="42">
        <v>16.3</v>
      </c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1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36">
        <f t="shared" si="81"/>
        <v>0</v>
      </c>
      <c r="BY92" s="36">
        <f t="shared" si="82"/>
        <v>0</v>
      </c>
      <c r="BZ92" s="36">
        <f t="shared" si="83"/>
        <v>16.3</v>
      </c>
      <c r="CA92" s="36">
        <f t="shared" si="84"/>
        <v>0</v>
      </c>
      <c r="CB92" s="36">
        <f t="shared" si="85"/>
        <v>0</v>
      </c>
      <c r="CC92" s="36">
        <f t="shared" si="86"/>
        <v>0</v>
      </c>
      <c r="CD92" s="36">
        <f t="shared" si="87"/>
        <v>0</v>
      </c>
      <c r="CE92" s="36">
        <f t="shared" si="88"/>
        <v>0</v>
      </c>
      <c r="CF92" s="36">
        <f t="shared" si="89"/>
        <v>0</v>
      </c>
      <c r="CG92" s="49">
        <f t="shared" si="90"/>
        <v>0</v>
      </c>
      <c r="CH92" s="49">
        <f t="shared" si="91"/>
        <v>0</v>
      </c>
      <c r="CI92" s="49">
        <f t="shared" si="92"/>
        <v>0</v>
      </c>
      <c r="CJ92" s="49">
        <f t="shared" si="93"/>
        <v>0</v>
      </c>
      <c r="CK92" s="49">
        <f t="shared" si="94"/>
        <v>0</v>
      </c>
      <c r="CL92" s="41"/>
    </row>
    <row r="93" spans="1:90" ht="105" x14ac:dyDescent="0.25">
      <c r="A93" s="33" t="s">
        <v>120</v>
      </c>
      <c r="B93" s="31" t="s">
        <v>140</v>
      </c>
      <c r="C93" s="32" t="s">
        <v>113</v>
      </c>
      <c r="D93" s="51">
        <f>51.414/1.18</f>
        <v>43.57118644067797</v>
      </c>
      <c r="E93" s="51">
        <f>51.414/1.18</f>
        <v>43.57118644067797</v>
      </c>
      <c r="F93" s="29" t="s">
        <v>353</v>
      </c>
      <c r="G93" s="29" t="s">
        <v>353</v>
      </c>
      <c r="H93" s="29" t="s">
        <v>353</v>
      </c>
      <c r="I93" s="29" t="s">
        <v>353</v>
      </c>
      <c r="J93" s="29" t="s">
        <v>353</v>
      </c>
      <c r="K93" s="29" t="s">
        <v>353</v>
      </c>
      <c r="L93" s="29" t="s">
        <v>353</v>
      </c>
      <c r="M93" s="29" t="s">
        <v>353</v>
      </c>
      <c r="N93" s="29" t="s">
        <v>353</v>
      </c>
      <c r="O93" s="29" t="s">
        <v>353</v>
      </c>
      <c r="P93" s="29" t="s">
        <v>353</v>
      </c>
      <c r="Q93" s="29" t="s">
        <v>353</v>
      </c>
      <c r="R93" s="29" t="s">
        <v>353</v>
      </c>
      <c r="S93" s="29" t="s">
        <v>353</v>
      </c>
      <c r="T93" s="42"/>
      <c r="U93" s="42"/>
      <c r="V93" s="42">
        <v>16.3</v>
      </c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1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36">
        <f t="shared" si="81"/>
        <v>0</v>
      </c>
      <c r="BY93" s="36">
        <f t="shared" si="82"/>
        <v>0</v>
      </c>
      <c r="BZ93" s="36">
        <f t="shared" si="83"/>
        <v>16.3</v>
      </c>
      <c r="CA93" s="36">
        <f t="shared" si="84"/>
        <v>0</v>
      </c>
      <c r="CB93" s="36">
        <f t="shared" si="85"/>
        <v>0</v>
      </c>
      <c r="CC93" s="36">
        <f t="shared" si="86"/>
        <v>0</v>
      </c>
      <c r="CD93" s="36">
        <f t="shared" si="87"/>
        <v>0</v>
      </c>
      <c r="CE93" s="36">
        <f t="shared" si="88"/>
        <v>0</v>
      </c>
      <c r="CF93" s="36">
        <f t="shared" si="89"/>
        <v>0</v>
      </c>
      <c r="CG93" s="49">
        <f t="shared" si="90"/>
        <v>0</v>
      </c>
      <c r="CH93" s="49">
        <f t="shared" si="91"/>
        <v>0</v>
      </c>
      <c r="CI93" s="49">
        <f t="shared" si="92"/>
        <v>0</v>
      </c>
      <c r="CJ93" s="49">
        <f t="shared" si="93"/>
        <v>0</v>
      </c>
      <c r="CK93" s="49">
        <f t="shared" si="94"/>
        <v>0</v>
      </c>
      <c r="CL93" s="41"/>
    </row>
    <row r="94" spans="1:90" ht="45" x14ac:dyDescent="0.25">
      <c r="A94" s="33" t="s">
        <v>120</v>
      </c>
      <c r="B94" s="31" t="s">
        <v>142</v>
      </c>
      <c r="C94" s="32" t="s">
        <v>115</v>
      </c>
      <c r="D94" s="51">
        <f>1.807/1.18</f>
        <v>1.5313559322033898</v>
      </c>
      <c r="E94" s="51">
        <f>1.807/1.18</f>
        <v>1.5313559322033898</v>
      </c>
      <c r="F94" s="29" t="s">
        <v>353</v>
      </c>
      <c r="G94" s="29" t="s">
        <v>353</v>
      </c>
      <c r="H94" s="29" t="s">
        <v>353</v>
      </c>
      <c r="I94" s="29" t="s">
        <v>353</v>
      </c>
      <c r="J94" s="29" t="s">
        <v>353</v>
      </c>
      <c r="K94" s="29" t="s">
        <v>353</v>
      </c>
      <c r="L94" s="29" t="s">
        <v>353</v>
      </c>
      <c r="M94" s="29" t="s">
        <v>353</v>
      </c>
      <c r="N94" s="29" t="s">
        <v>353</v>
      </c>
      <c r="O94" s="29" t="s">
        <v>353</v>
      </c>
      <c r="P94" s="29" t="s">
        <v>353</v>
      </c>
      <c r="Q94" s="29" t="s">
        <v>353</v>
      </c>
      <c r="R94" s="29" t="s">
        <v>353</v>
      </c>
      <c r="S94" s="29" t="s">
        <v>353</v>
      </c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1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36">
        <f t="shared" si="81"/>
        <v>0</v>
      </c>
      <c r="BY94" s="36">
        <f t="shared" si="82"/>
        <v>0</v>
      </c>
      <c r="BZ94" s="36">
        <f t="shared" si="83"/>
        <v>0</v>
      </c>
      <c r="CA94" s="36">
        <f t="shared" si="84"/>
        <v>0</v>
      </c>
      <c r="CB94" s="36">
        <f t="shared" si="85"/>
        <v>0</v>
      </c>
      <c r="CC94" s="36">
        <f t="shared" si="86"/>
        <v>0</v>
      </c>
      <c r="CD94" s="36">
        <f t="shared" si="87"/>
        <v>0</v>
      </c>
      <c r="CE94" s="36">
        <f t="shared" si="88"/>
        <v>0</v>
      </c>
      <c r="CF94" s="36">
        <f t="shared" si="89"/>
        <v>0</v>
      </c>
      <c r="CG94" s="49">
        <f t="shared" si="90"/>
        <v>0</v>
      </c>
      <c r="CH94" s="49">
        <f t="shared" si="91"/>
        <v>0</v>
      </c>
      <c r="CI94" s="49">
        <f t="shared" si="92"/>
        <v>0</v>
      </c>
      <c r="CJ94" s="49">
        <f t="shared" si="93"/>
        <v>0</v>
      </c>
      <c r="CK94" s="49">
        <f t="shared" si="94"/>
        <v>0</v>
      </c>
      <c r="CL94" s="41"/>
    </row>
    <row r="95" spans="1:90" ht="30" x14ac:dyDescent="0.25">
      <c r="A95" s="33" t="s">
        <v>120</v>
      </c>
      <c r="B95" s="31" t="s">
        <v>144</v>
      </c>
      <c r="C95" s="32" t="s">
        <v>117</v>
      </c>
      <c r="D95" s="51">
        <f>0.479/1.18</f>
        <v>0.40593220338983049</v>
      </c>
      <c r="E95" s="51">
        <f>0.479/1.18</f>
        <v>0.40593220338983049</v>
      </c>
      <c r="F95" s="29" t="s">
        <v>353</v>
      </c>
      <c r="G95" s="29" t="s">
        <v>353</v>
      </c>
      <c r="H95" s="29" t="s">
        <v>353</v>
      </c>
      <c r="I95" s="29" t="s">
        <v>353</v>
      </c>
      <c r="J95" s="29" t="s">
        <v>353</v>
      </c>
      <c r="K95" s="29" t="s">
        <v>353</v>
      </c>
      <c r="L95" s="29" t="s">
        <v>353</v>
      </c>
      <c r="M95" s="29" t="s">
        <v>353</v>
      </c>
      <c r="N95" s="29" t="s">
        <v>353</v>
      </c>
      <c r="O95" s="29" t="s">
        <v>353</v>
      </c>
      <c r="P95" s="29" t="s">
        <v>353</v>
      </c>
      <c r="Q95" s="29" t="s">
        <v>353</v>
      </c>
      <c r="R95" s="29" t="s">
        <v>353</v>
      </c>
      <c r="S95" s="29" t="s">
        <v>353</v>
      </c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1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36">
        <f t="shared" si="81"/>
        <v>0</v>
      </c>
      <c r="BY95" s="36">
        <f t="shared" si="82"/>
        <v>0</v>
      </c>
      <c r="BZ95" s="36">
        <f t="shared" si="83"/>
        <v>0</v>
      </c>
      <c r="CA95" s="36">
        <f t="shared" si="84"/>
        <v>0</v>
      </c>
      <c r="CB95" s="36">
        <f t="shared" si="85"/>
        <v>0</v>
      </c>
      <c r="CC95" s="36">
        <f t="shared" si="86"/>
        <v>0</v>
      </c>
      <c r="CD95" s="36">
        <f t="shared" si="87"/>
        <v>0</v>
      </c>
      <c r="CE95" s="36">
        <f t="shared" si="88"/>
        <v>0</v>
      </c>
      <c r="CF95" s="36">
        <f t="shared" si="89"/>
        <v>0</v>
      </c>
      <c r="CG95" s="49">
        <f t="shared" si="90"/>
        <v>0</v>
      </c>
      <c r="CH95" s="49">
        <f t="shared" si="91"/>
        <v>0</v>
      </c>
      <c r="CI95" s="49">
        <f t="shared" si="92"/>
        <v>0</v>
      </c>
      <c r="CJ95" s="49">
        <f t="shared" si="93"/>
        <v>0</v>
      </c>
      <c r="CK95" s="49">
        <f t="shared" si="94"/>
        <v>0</v>
      </c>
      <c r="CL95" s="41"/>
    </row>
    <row r="96" spans="1:90" ht="60" x14ac:dyDescent="0.25">
      <c r="A96" s="33" t="s">
        <v>120</v>
      </c>
      <c r="B96" s="31" t="s">
        <v>146</v>
      </c>
      <c r="C96" s="32" t="s">
        <v>119</v>
      </c>
      <c r="D96" s="51">
        <f>0.301/1.18</f>
        <v>0.2550847457627119</v>
      </c>
      <c r="E96" s="42">
        <f>0.237/1.18</f>
        <v>0.20084745762711864</v>
      </c>
      <c r="F96" s="29" t="s">
        <v>353</v>
      </c>
      <c r="G96" s="29" t="s">
        <v>353</v>
      </c>
      <c r="H96" s="29" t="s">
        <v>353</v>
      </c>
      <c r="I96" s="29" t="s">
        <v>353</v>
      </c>
      <c r="J96" s="29" t="s">
        <v>353</v>
      </c>
      <c r="K96" s="29" t="s">
        <v>353</v>
      </c>
      <c r="L96" s="29" t="s">
        <v>353</v>
      </c>
      <c r="M96" s="29" t="s">
        <v>353</v>
      </c>
      <c r="N96" s="29" t="s">
        <v>353</v>
      </c>
      <c r="O96" s="29" t="s">
        <v>353</v>
      </c>
      <c r="P96" s="29" t="s">
        <v>353</v>
      </c>
      <c r="Q96" s="29" t="s">
        <v>353</v>
      </c>
      <c r="R96" s="29" t="s">
        <v>353</v>
      </c>
      <c r="S96" s="29" t="s">
        <v>353</v>
      </c>
      <c r="T96" s="42"/>
      <c r="U96" s="42"/>
      <c r="V96" s="42">
        <v>16.3</v>
      </c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1"/>
      <c r="BF96" s="42"/>
      <c r="BG96" s="42"/>
      <c r="BH96" s="42"/>
      <c r="BI96" s="42">
        <v>2</v>
      </c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36">
        <f t="shared" si="81"/>
        <v>0</v>
      </c>
      <c r="BY96" s="36">
        <f t="shared" si="82"/>
        <v>0</v>
      </c>
      <c r="BZ96" s="36">
        <f t="shared" si="83"/>
        <v>16.3</v>
      </c>
      <c r="CA96" s="36">
        <f t="shared" si="84"/>
        <v>0</v>
      </c>
      <c r="CB96" s="36">
        <f t="shared" si="85"/>
        <v>0</v>
      </c>
      <c r="CC96" s="36">
        <f t="shared" si="86"/>
        <v>0</v>
      </c>
      <c r="CD96" s="36">
        <f t="shared" si="87"/>
        <v>0</v>
      </c>
      <c r="CE96" s="36">
        <f t="shared" si="88"/>
        <v>0</v>
      </c>
      <c r="CF96" s="36">
        <f t="shared" si="89"/>
        <v>0</v>
      </c>
      <c r="CG96" s="49">
        <f t="shared" si="90"/>
        <v>0</v>
      </c>
      <c r="CH96" s="49">
        <f t="shared" si="91"/>
        <v>0</v>
      </c>
      <c r="CI96" s="49">
        <f t="shared" si="92"/>
        <v>0</v>
      </c>
      <c r="CJ96" s="49">
        <f t="shared" si="93"/>
        <v>0</v>
      </c>
      <c r="CK96" s="49">
        <f t="shared" si="94"/>
        <v>2</v>
      </c>
      <c r="CL96" s="41"/>
    </row>
    <row r="97" spans="1:90" ht="60" x14ac:dyDescent="0.25">
      <c r="A97" s="33" t="s">
        <v>120</v>
      </c>
      <c r="B97" s="31" t="s">
        <v>148</v>
      </c>
      <c r="C97" s="32" t="s">
        <v>123</v>
      </c>
      <c r="D97" s="51">
        <f>0.303/1.18</f>
        <v>0.25677966101694916</v>
      </c>
      <c r="E97" s="51">
        <f>0.303/1.18</f>
        <v>0.25677966101694916</v>
      </c>
      <c r="F97" s="29" t="s">
        <v>353</v>
      </c>
      <c r="G97" s="29" t="s">
        <v>353</v>
      </c>
      <c r="H97" s="29" t="s">
        <v>353</v>
      </c>
      <c r="I97" s="29" t="s">
        <v>353</v>
      </c>
      <c r="J97" s="29" t="s">
        <v>353</v>
      </c>
      <c r="K97" s="29" t="s">
        <v>353</v>
      </c>
      <c r="L97" s="29" t="s">
        <v>353</v>
      </c>
      <c r="M97" s="29" t="s">
        <v>353</v>
      </c>
      <c r="N97" s="29" t="s">
        <v>353</v>
      </c>
      <c r="O97" s="29" t="s">
        <v>353</v>
      </c>
      <c r="P97" s="29" t="s">
        <v>353</v>
      </c>
      <c r="Q97" s="29" t="s">
        <v>353</v>
      </c>
      <c r="R97" s="29" t="s">
        <v>353</v>
      </c>
      <c r="S97" s="29" t="s">
        <v>353</v>
      </c>
      <c r="T97" s="42"/>
      <c r="U97" s="42"/>
      <c r="V97" s="42">
        <v>32</v>
      </c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1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36">
        <f t="shared" si="81"/>
        <v>0</v>
      </c>
      <c r="BY97" s="36">
        <f t="shared" si="82"/>
        <v>0</v>
      </c>
      <c r="BZ97" s="36">
        <f t="shared" si="83"/>
        <v>32</v>
      </c>
      <c r="CA97" s="36">
        <f t="shared" si="84"/>
        <v>0</v>
      </c>
      <c r="CB97" s="36">
        <f t="shared" si="85"/>
        <v>0</v>
      </c>
      <c r="CC97" s="36">
        <f t="shared" si="86"/>
        <v>0</v>
      </c>
      <c r="CD97" s="36">
        <f t="shared" si="87"/>
        <v>0</v>
      </c>
      <c r="CE97" s="36">
        <f t="shared" si="88"/>
        <v>0</v>
      </c>
      <c r="CF97" s="36">
        <f t="shared" si="89"/>
        <v>0</v>
      </c>
      <c r="CG97" s="49">
        <f t="shared" si="90"/>
        <v>0</v>
      </c>
      <c r="CH97" s="49">
        <f t="shared" si="91"/>
        <v>0</v>
      </c>
      <c r="CI97" s="49">
        <f t="shared" si="92"/>
        <v>0</v>
      </c>
      <c r="CJ97" s="49">
        <f t="shared" si="93"/>
        <v>0</v>
      </c>
      <c r="CK97" s="49">
        <f t="shared" si="94"/>
        <v>0</v>
      </c>
      <c r="CL97" s="41"/>
    </row>
    <row r="98" spans="1:90" ht="45" x14ac:dyDescent="0.25">
      <c r="A98" s="33" t="s">
        <v>120</v>
      </c>
      <c r="B98" s="31" t="s">
        <v>156</v>
      </c>
      <c r="C98" s="32" t="s">
        <v>125</v>
      </c>
      <c r="D98" s="51">
        <f>1.205/1.18</f>
        <v>1.0211864406779663</v>
      </c>
      <c r="E98" s="51">
        <f>1.205/1.18</f>
        <v>1.0211864406779663</v>
      </c>
      <c r="F98" s="29" t="s">
        <v>353</v>
      </c>
      <c r="G98" s="29" t="s">
        <v>353</v>
      </c>
      <c r="H98" s="29" t="s">
        <v>353</v>
      </c>
      <c r="I98" s="29" t="s">
        <v>353</v>
      </c>
      <c r="J98" s="29" t="s">
        <v>353</v>
      </c>
      <c r="K98" s="29" t="s">
        <v>353</v>
      </c>
      <c r="L98" s="29" t="s">
        <v>353</v>
      </c>
      <c r="M98" s="29" t="s">
        <v>353</v>
      </c>
      <c r="N98" s="29" t="s">
        <v>353</v>
      </c>
      <c r="O98" s="29" t="s">
        <v>353</v>
      </c>
      <c r="P98" s="29" t="s">
        <v>353</v>
      </c>
      <c r="Q98" s="29" t="s">
        <v>353</v>
      </c>
      <c r="R98" s="29" t="s">
        <v>353</v>
      </c>
      <c r="S98" s="29" t="s">
        <v>353</v>
      </c>
      <c r="T98" s="42"/>
      <c r="U98" s="42"/>
      <c r="V98" s="42">
        <v>0.8</v>
      </c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1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36">
        <f t="shared" si="81"/>
        <v>0</v>
      </c>
      <c r="BY98" s="36">
        <f t="shared" si="82"/>
        <v>0</v>
      </c>
      <c r="BZ98" s="36">
        <f t="shared" si="83"/>
        <v>0.8</v>
      </c>
      <c r="CA98" s="36">
        <f t="shared" si="84"/>
        <v>0</v>
      </c>
      <c r="CB98" s="36">
        <f t="shared" si="85"/>
        <v>0</v>
      </c>
      <c r="CC98" s="36">
        <f t="shared" si="86"/>
        <v>0</v>
      </c>
      <c r="CD98" s="36">
        <f t="shared" si="87"/>
        <v>0</v>
      </c>
      <c r="CE98" s="36">
        <f t="shared" si="88"/>
        <v>0</v>
      </c>
      <c r="CF98" s="36">
        <f t="shared" si="89"/>
        <v>0</v>
      </c>
      <c r="CG98" s="49">
        <f t="shared" si="90"/>
        <v>0</v>
      </c>
      <c r="CH98" s="49">
        <f t="shared" si="91"/>
        <v>0</v>
      </c>
      <c r="CI98" s="49">
        <f t="shared" si="92"/>
        <v>0</v>
      </c>
      <c r="CJ98" s="49">
        <f t="shared" si="93"/>
        <v>0</v>
      </c>
      <c r="CK98" s="49">
        <f t="shared" si="94"/>
        <v>0</v>
      </c>
      <c r="CL98" s="41"/>
    </row>
    <row r="99" spans="1:90" ht="45" x14ac:dyDescent="0.25">
      <c r="A99" s="33" t="s">
        <v>120</v>
      </c>
      <c r="B99" s="31" t="s">
        <v>157</v>
      </c>
      <c r="C99" s="32" t="s">
        <v>127</v>
      </c>
      <c r="D99" s="51">
        <f>0.319/1.18</f>
        <v>0.27033898305084747</v>
      </c>
      <c r="E99" s="51">
        <f>0.319/1.18</f>
        <v>0.27033898305084747</v>
      </c>
      <c r="F99" s="29" t="s">
        <v>353</v>
      </c>
      <c r="G99" s="29" t="s">
        <v>353</v>
      </c>
      <c r="H99" s="29" t="s">
        <v>353</v>
      </c>
      <c r="I99" s="29" t="s">
        <v>353</v>
      </c>
      <c r="J99" s="29" t="s">
        <v>353</v>
      </c>
      <c r="K99" s="29" t="s">
        <v>353</v>
      </c>
      <c r="L99" s="29" t="s">
        <v>353</v>
      </c>
      <c r="M99" s="29" t="s">
        <v>353</v>
      </c>
      <c r="N99" s="29" t="s">
        <v>353</v>
      </c>
      <c r="O99" s="29" t="s">
        <v>353</v>
      </c>
      <c r="P99" s="29" t="s">
        <v>353</v>
      </c>
      <c r="Q99" s="29" t="s">
        <v>353</v>
      </c>
      <c r="R99" s="29" t="s">
        <v>353</v>
      </c>
      <c r="S99" s="29" t="s">
        <v>353</v>
      </c>
      <c r="T99" s="42"/>
      <c r="U99" s="42"/>
      <c r="V99" s="42">
        <v>0.8</v>
      </c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1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36">
        <f t="shared" si="81"/>
        <v>0</v>
      </c>
      <c r="BY99" s="36">
        <f t="shared" si="82"/>
        <v>0</v>
      </c>
      <c r="BZ99" s="36">
        <f t="shared" si="83"/>
        <v>0.8</v>
      </c>
      <c r="CA99" s="36">
        <f t="shared" si="84"/>
        <v>0</v>
      </c>
      <c r="CB99" s="36">
        <f t="shared" si="85"/>
        <v>0</v>
      </c>
      <c r="CC99" s="36">
        <f t="shared" si="86"/>
        <v>0</v>
      </c>
      <c r="CD99" s="36">
        <f t="shared" si="87"/>
        <v>0</v>
      </c>
      <c r="CE99" s="36">
        <f t="shared" si="88"/>
        <v>0</v>
      </c>
      <c r="CF99" s="36">
        <f t="shared" si="89"/>
        <v>0</v>
      </c>
      <c r="CG99" s="49">
        <f t="shared" si="90"/>
        <v>0</v>
      </c>
      <c r="CH99" s="49">
        <f t="shared" si="91"/>
        <v>0</v>
      </c>
      <c r="CI99" s="49">
        <f t="shared" si="92"/>
        <v>0</v>
      </c>
      <c r="CJ99" s="49">
        <f t="shared" si="93"/>
        <v>0</v>
      </c>
      <c r="CK99" s="49">
        <f t="shared" si="94"/>
        <v>0</v>
      </c>
      <c r="CL99" s="41"/>
    </row>
    <row r="100" spans="1:90" ht="60" x14ac:dyDescent="0.25">
      <c r="A100" s="33" t="s">
        <v>120</v>
      </c>
      <c r="B100" s="31" t="s">
        <v>363</v>
      </c>
      <c r="C100" s="32" t="s">
        <v>128</v>
      </c>
      <c r="D100" s="51">
        <f>1.054/1.18</f>
        <v>0.89322033898305098</v>
      </c>
      <c r="E100" s="42">
        <f>0.712/1.18</f>
        <v>0.60338983050847461</v>
      </c>
      <c r="F100" s="29" t="s">
        <v>353</v>
      </c>
      <c r="G100" s="29" t="s">
        <v>353</v>
      </c>
      <c r="H100" s="29" t="s">
        <v>353</v>
      </c>
      <c r="I100" s="29" t="s">
        <v>353</v>
      </c>
      <c r="J100" s="29" t="s">
        <v>353</v>
      </c>
      <c r="K100" s="29" t="s">
        <v>353</v>
      </c>
      <c r="L100" s="29" t="s">
        <v>353</v>
      </c>
      <c r="M100" s="29" t="s">
        <v>353</v>
      </c>
      <c r="N100" s="29" t="s">
        <v>353</v>
      </c>
      <c r="O100" s="29" t="s">
        <v>353</v>
      </c>
      <c r="P100" s="29" t="s">
        <v>353</v>
      </c>
      <c r="Q100" s="29" t="s">
        <v>353</v>
      </c>
      <c r="R100" s="29" t="s">
        <v>353</v>
      </c>
      <c r="S100" s="29" t="s">
        <v>353</v>
      </c>
      <c r="T100" s="42"/>
      <c r="U100" s="42"/>
      <c r="V100" s="42">
        <v>0.41</v>
      </c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1"/>
      <c r="BF100" s="42"/>
      <c r="BG100" s="42"/>
      <c r="BH100" s="42"/>
      <c r="BI100" s="42">
        <v>6</v>
      </c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36">
        <f t="shared" si="81"/>
        <v>0</v>
      </c>
      <c r="BY100" s="36">
        <f t="shared" si="82"/>
        <v>0</v>
      </c>
      <c r="BZ100" s="36">
        <f t="shared" si="83"/>
        <v>0.41</v>
      </c>
      <c r="CA100" s="36">
        <f t="shared" si="84"/>
        <v>0</v>
      </c>
      <c r="CB100" s="36">
        <f t="shared" si="85"/>
        <v>0</v>
      </c>
      <c r="CC100" s="36">
        <f t="shared" si="86"/>
        <v>0</v>
      </c>
      <c r="CD100" s="36">
        <f t="shared" si="87"/>
        <v>0</v>
      </c>
      <c r="CE100" s="36">
        <f t="shared" si="88"/>
        <v>0</v>
      </c>
      <c r="CF100" s="36">
        <f t="shared" si="89"/>
        <v>0</v>
      </c>
      <c r="CG100" s="49">
        <f t="shared" si="90"/>
        <v>0</v>
      </c>
      <c r="CH100" s="49">
        <f t="shared" si="91"/>
        <v>0</v>
      </c>
      <c r="CI100" s="49">
        <f t="shared" si="92"/>
        <v>0</v>
      </c>
      <c r="CJ100" s="49">
        <f t="shared" si="93"/>
        <v>0</v>
      </c>
      <c r="CK100" s="49">
        <f t="shared" si="94"/>
        <v>6</v>
      </c>
      <c r="CL100" s="41"/>
    </row>
    <row r="101" spans="1:90" ht="45" x14ac:dyDescent="0.25">
      <c r="A101" s="33" t="s">
        <v>120</v>
      </c>
      <c r="B101" s="31" t="s">
        <v>364</v>
      </c>
      <c r="C101" s="32" t="s">
        <v>130</v>
      </c>
      <c r="D101" s="51">
        <f>0.279/1.18</f>
        <v>0.23644067796610174</v>
      </c>
      <c r="E101" s="42">
        <f>0.221/1.18</f>
        <v>0.18728813559322036</v>
      </c>
      <c r="F101" s="29" t="s">
        <v>353</v>
      </c>
      <c r="G101" s="29" t="s">
        <v>353</v>
      </c>
      <c r="H101" s="29" t="s">
        <v>353</v>
      </c>
      <c r="I101" s="29" t="s">
        <v>353</v>
      </c>
      <c r="J101" s="29" t="s">
        <v>353</v>
      </c>
      <c r="K101" s="29" t="s">
        <v>353</v>
      </c>
      <c r="L101" s="29" t="s">
        <v>353</v>
      </c>
      <c r="M101" s="29" t="s">
        <v>353</v>
      </c>
      <c r="N101" s="29" t="s">
        <v>353</v>
      </c>
      <c r="O101" s="29" t="s">
        <v>353</v>
      </c>
      <c r="P101" s="29" t="s">
        <v>353</v>
      </c>
      <c r="Q101" s="29" t="s">
        <v>353</v>
      </c>
      <c r="R101" s="29" t="s">
        <v>353</v>
      </c>
      <c r="S101" s="29" t="s">
        <v>353</v>
      </c>
      <c r="T101" s="42"/>
      <c r="U101" s="42"/>
      <c r="V101" s="42">
        <v>0.41</v>
      </c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1"/>
      <c r="BF101" s="42"/>
      <c r="BG101" s="42"/>
      <c r="BH101" s="42"/>
      <c r="BI101" s="42">
        <v>6</v>
      </c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36">
        <f t="shared" si="81"/>
        <v>0</v>
      </c>
      <c r="BY101" s="36">
        <f t="shared" si="82"/>
        <v>0</v>
      </c>
      <c r="BZ101" s="36">
        <f t="shared" si="83"/>
        <v>0.41</v>
      </c>
      <c r="CA101" s="36">
        <f t="shared" si="84"/>
        <v>0</v>
      </c>
      <c r="CB101" s="36">
        <f t="shared" si="85"/>
        <v>0</v>
      </c>
      <c r="CC101" s="36">
        <f t="shared" si="86"/>
        <v>0</v>
      </c>
      <c r="CD101" s="36">
        <f t="shared" si="87"/>
        <v>0</v>
      </c>
      <c r="CE101" s="36">
        <f t="shared" si="88"/>
        <v>0</v>
      </c>
      <c r="CF101" s="36">
        <f t="shared" si="89"/>
        <v>0</v>
      </c>
      <c r="CG101" s="49">
        <f t="shared" si="90"/>
        <v>0</v>
      </c>
      <c r="CH101" s="49">
        <f t="shared" si="91"/>
        <v>0</v>
      </c>
      <c r="CI101" s="49">
        <f t="shared" si="92"/>
        <v>0</v>
      </c>
      <c r="CJ101" s="49">
        <f t="shared" si="93"/>
        <v>0</v>
      </c>
      <c r="CK101" s="49">
        <f t="shared" si="94"/>
        <v>6</v>
      </c>
      <c r="CL101" s="41"/>
    </row>
    <row r="102" spans="1:90" ht="60" x14ac:dyDescent="0.25">
      <c r="A102" s="33" t="s">
        <v>120</v>
      </c>
      <c r="B102" s="31" t="s">
        <v>158</v>
      </c>
      <c r="C102" s="32" t="s">
        <v>132</v>
      </c>
      <c r="D102" s="51">
        <f>0.303/1.18</f>
        <v>0.25677966101694916</v>
      </c>
      <c r="E102" s="51">
        <f>0.303/1.18</f>
        <v>0.25677966101694916</v>
      </c>
      <c r="F102" s="29" t="s">
        <v>353</v>
      </c>
      <c r="G102" s="29" t="s">
        <v>353</v>
      </c>
      <c r="H102" s="29" t="s">
        <v>353</v>
      </c>
      <c r="I102" s="29" t="s">
        <v>353</v>
      </c>
      <c r="J102" s="29" t="s">
        <v>353</v>
      </c>
      <c r="K102" s="29" t="s">
        <v>353</v>
      </c>
      <c r="L102" s="29" t="s">
        <v>353</v>
      </c>
      <c r="M102" s="29" t="s">
        <v>353</v>
      </c>
      <c r="N102" s="29" t="s">
        <v>353</v>
      </c>
      <c r="O102" s="29" t="s">
        <v>353</v>
      </c>
      <c r="P102" s="29" t="s">
        <v>353</v>
      </c>
      <c r="Q102" s="29" t="s">
        <v>353</v>
      </c>
      <c r="R102" s="29" t="s">
        <v>353</v>
      </c>
      <c r="S102" s="29" t="s">
        <v>353</v>
      </c>
      <c r="T102" s="42"/>
      <c r="U102" s="42"/>
      <c r="V102" s="42">
        <v>16.3</v>
      </c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1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36">
        <f t="shared" si="81"/>
        <v>0</v>
      </c>
      <c r="BY102" s="36">
        <f t="shared" si="82"/>
        <v>0</v>
      </c>
      <c r="BZ102" s="36">
        <f t="shared" si="83"/>
        <v>16.3</v>
      </c>
      <c r="CA102" s="36">
        <f t="shared" si="84"/>
        <v>0</v>
      </c>
      <c r="CB102" s="36">
        <f t="shared" si="85"/>
        <v>0</v>
      </c>
      <c r="CC102" s="36">
        <f t="shared" si="86"/>
        <v>0</v>
      </c>
      <c r="CD102" s="36">
        <f t="shared" si="87"/>
        <v>0</v>
      </c>
      <c r="CE102" s="36">
        <f t="shared" si="88"/>
        <v>0</v>
      </c>
      <c r="CF102" s="36">
        <f t="shared" si="89"/>
        <v>0</v>
      </c>
      <c r="CG102" s="49">
        <f t="shared" si="90"/>
        <v>0</v>
      </c>
      <c r="CH102" s="49">
        <f t="shared" si="91"/>
        <v>0</v>
      </c>
      <c r="CI102" s="49">
        <f t="shared" si="92"/>
        <v>0</v>
      </c>
      <c r="CJ102" s="49">
        <f t="shared" si="93"/>
        <v>0</v>
      </c>
      <c r="CK102" s="49">
        <f t="shared" si="94"/>
        <v>0</v>
      </c>
      <c r="CL102" s="41"/>
    </row>
    <row r="103" spans="1:90" ht="45" x14ac:dyDescent="0.25">
      <c r="A103" s="33" t="s">
        <v>120</v>
      </c>
      <c r="B103" s="31" t="s">
        <v>159</v>
      </c>
      <c r="C103" s="32" t="s">
        <v>133</v>
      </c>
      <c r="D103" s="51">
        <f>0.301/1.18</f>
        <v>0.2550847457627119</v>
      </c>
      <c r="E103" s="51">
        <f>0.301/1.18</f>
        <v>0.2550847457627119</v>
      </c>
      <c r="F103" s="29" t="s">
        <v>353</v>
      </c>
      <c r="G103" s="29" t="s">
        <v>353</v>
      </c>
      <c r="H103" s="29" t="s">
        <v>353</v>
      </c>
      <c r="I103" s="29" t="s">
        <v>353</v>
      </c>
      <c r="J103" s="29" t="s">
        <v>353</v>
      </c>
      <c r="K103" s="29" t="s">
        <v>353</v>
      </c>
      <c r="L103" s="29" t="s">
        <v>353</v>
      </c>
      <c r="M103" s="29" t="s">
        <v>353</v>
      </c>
      <c r="N103" s="29" t="s">
        <v>353</v>
      </c>
      <c r="O103" s="29" t="s">
        <v>353</v>
      </c>
      <c r="P103" s="29" t="s">
        <v>353</v>
      </c>
      <c r="Q103" s="29" t="s">
        <v>353</v>
      </c>
      <c r="R103" s="29" t="s">
        <v>353</v>
      </c>
      <c r="S103" s="29" t="s">
        <v>353</v>
      </c>
      <c r="T103" s="42"/>
      <c r="U103" s="42"/>
      <c r="V103" s="42">
        <v>0.5</v>
      </c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1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36">
        <f t="shared" si="81"/>
        <v>0</v>
      </c>
      <c r="BY103" s="36">
        <f t="shared" si="82"/>
        <v>0</v>
      </c>
      <c r="BZ103" s="36">
        <f t="shared" si="83"/>
        <v>0.5</v>
      </c>
      <c r="CA103" s="36">
        <f t="shared" si="84"/>
        <v>0</v>
      </c>
      <c r="CB103" s="36">
        <f t="shared" si="85"/>
        <v>0</v>
      </c>
      <c r="CC103" s="36">
        <f t="shared" si="86"/>
        <v>0</v>
      </c>
      <c r="CD103" s="36">
        <f t="shared" si="87"/>
        <v>0</v>
      </c>
      <c r="CE103" s="36">
        <f t="shared" si="88"/>
        <v>0</v>
      </c>
      <c r="CF103" s="36">
        <f t="shared" si="89"/>
        <v>0</v>
      </c>
      <c r="CG103" s="49">
        <f t="shared" si="90"/>
        <v>0</v>
      </c>
      <c r="CH103" s="49">
        <f t="shared" si="91"/>
        <v>0</v>
      </c>
      <c r="CI103" s="49">
        <f t="shared" si="92"/>
        <v>0</v>
      </c>
      <c r="CJ103" s="49">
        <f t="shared" si="93"/>
        <v>0</v>
      </c>
      <c r="CK103" s="49">
        <f t="shared" si="94"/>
        <v>0</v>
      </c>
      <c r="CL103" s="41"/>
    </row>
    <row r="104" spans="1:90" ht="45" x14ac:dyDescent="0.25">
      <c r="A104" s="33" t="s">
        <v>120</v>
      </c>
      <c r="B104" s="31" t="s">
        <v>377</v>
      </c>
      <c r="C104" s="32" t="s">
        <v>135</v>
      </c>
      <c r="D104" s="51">
        <f>0.08/1.18</f>
        <v>6.7796610169491525E-2</v>
      </c>
      <c r="E104" s="51">
        <f>0.08/1.18</f>
        <v>6.7796610169491525E-2</v>
      </c>
      <c r="F104" s="29" t="s">
        <v>353</v>
      </c>
      <c r="G104" s="29" t="s">
        <v>353</v>
      </c>
      <c r="H104" s="29" t="s">
        <v>353</v>
      </c>
      <c r="I104" s="29" t="s">
        <v>353</v>
      </c>
      <c r="J104" s="29" t="s">
        <v>353</v>
      </c>
      <c r="K104" s="29" t="s">
        <v>353</v>
      </c>
      <c r="L104" s="29" t="s">
        <v>353</v>
      </c>
      <c r="M104" s="29" t="s">
        <v>353</v>
      </c>
      <c r="N104" s="29" t="s">
        <v>353</v>
      </c>
      <c r="O104" s="29" t="s">
        <v>353</v>
      </c>
      <c r="P104" s="29" t="s">
        <v>353</v>
      </c>
      <c r="Q104" s="29" t="s">
        <v>353</v>
      </c>
      <c r="R104" s="29" t="s">
        <v>353</v>
      </c>
      <c r="S104" s="29" t="s">
        <v>353</v>
      </c>
      <c r="T104" s="42"/>
      <c r="U104" s="42"/>
      <c r="V104" s="42">
        <v>0.5</v>
      </c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1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36">
        <f t="shared" si="81"/>
        <v>0</v>
      </c>
      <c r="BY104" s="36">
        <f t="shared" si="82"/>
        <v>0</v>
      </c>
      <c r="BZ104" s="36">
        <f t="shared" si="83"/>
        <v>0.5</v>
      </c>
      <c r="CA104" s="36">
        <f t="shared" si="84"/>
        <v>0</v>
      </c>
      <c r="CB104" s="36">
        <f t="shared" si="85"/>
        <v>0</v>
      </c>
      <c r="CC104" s="36">
        <f t="shared" si="86"/>
        <v>0</v>
      </c>
      <c r="CD104" s="36">
        <f t="shared" si="87"/>
        <v>0</v>
      </c>
      <c r="CE104" s="36">
        <f t="shared" si="88"/>
        <v>0</v>
      </c>
      <c r="CF104" s="36">
        <f t="shared" si="89"/>
        <v>0</v>
      </c>
      <c r="CG104" s="49">
        <f t="shared" si="90"/>
        <v>0</v>
      </c>
      <c r="CH104" s="49">
        <f t="shared" si="91"/>
        <v>0</v>
      </c>
      <c r="CI104" s="49">
        <f t="shared" si="92"/>
        <v>0</v>
      </c>
      <c r="CJ104" s="49">
        <f t="shared" si="93"/>
        <v>0</v>
      </c>
      <c r="CK104" s="49">
        <f t="shared" si="94"/>
        <v>0</v>
      </c>
      <c r="CL104" s="41"/>
    </row>
    <row r="105" spans="1:90" ht="60" x14ac:dyDescent="0.25">
      <c r="A105" s="33" t="s">
        <v>120</v>
      </c>
      <c r="B105" s="31" t="s">
        <v>160</v>
      </c>
      <c r="C105" s="32" t="s">
        <v>137</v>
      </c>
      <c r="D105" s="51">
        <f>1.807/1.18</f>
        <v>1.5313559322033898</v>
      </c>
      <c r="E105" s="51">
        <f>1.807/1.18</f>
        <v>1.5313559322033898</v>
      </c>
      <c r="F105" s="29" t="s">
        <v>353</v>
      </c>
      <c r="G105" s="29" t="s">
        <v>353</v>
      </c>
      <c r="H105" s="29" t="s">
        <v>353</v>
      </c>
      <c r="I105" s="29" t="s">
        <v>353</v>
      </c>
      <c r="J105" s="29" t="s">
        <v>353</v>
      </c>
      <c r="K105" s="29" t="s">
        <v>353</v>
      </c>
      <c r="L105" s="29" t="s">
        <v>353</v>
      </c>
      <c r="M105" s="29" t="s">
        <v>353</v>
      </c>
      <c r="N105" s="29" t="s">
        <v>353</v>
      </c>
      <c r="O105" s="29" t="s">
        <v>353</v>
      </c>
      <c r="P105" s="29" t="s">
        <v>353</v>
      </c>
      <c r="Q105" s="29" t="s">
        <v>353</v>
      </c>
      <c r="R105" s="29" t="s">
        <v>353</v>
      </c>
      <c r="S105" s="29" t="s">
        <v>353</v>
      </c>
      <c r="T105" s="42"/>
      <c r="U105" s="42"/>
      <c r="V105" s="42">
        <v>5</v>
      </c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1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36">
        <f t="shared" si="81"/>
        <v>0</v>
      </c>
      <c r="BY105" s="36">
        <f t="shared" si="82"/>
        <v>0</v>
      </c>
      <c r="BZ105" s="36">
        <f t="shared" si="83"/>
        <v>5</v>
      </c>
      <c r="CA105" s="36">
        <f t="shared" si="84"/>
        <v>0</v>
      </c>
      <c r="CB105" s="36">
        <f t="shared" si="85"/>
        <v>0</v>
      </c>
      <c r="CC105" s="36">
        <f t="shared" si="86"/>
        <v>0</v>
      </c>
      <c r="CD105" s="36">
        <f t="shared" si="87"/>
        <v>0</v>
      </c>
      <c r="CE105" s="36">
        <f t="shared" si="88"/>
        <v>0</v>
      </c>
      <c r="CF105" s="36">
        <f t="shared" si="89"/>
        <v>0</v>
      </c>
      <c r="CG105" s="49">
        <f t="shared" si="90"/>
        <v>0</v>
      </c>
      <c r="CH105" s="49">
        <f t="shared" si="91"/>
        <v>0</v>
      </c>
      <c r="CI105" s="49">
        <f t="shared" si="92"/>
        <v>0</v>
      </c>
      <c r="CJ105" s="49">
        <f t="shared" si="93"/>
        <v>0</v>
      </c>
      <c r="CK105" s="49">
        <f t="shared" si="94"/>
        <v>0</v>
      </c>
      <c r="CL105" s="41"/>
    </row>
    <row r="106" spans="1:90" ht="60" x14ac:dyDescent="0.25">
      <c r="A106" s="33" t="s">
        <v>120</v>
      </c>
      <c r="B106" s="31" t="s">
        <v>161</v>
      </c>
      <c r="C106" s="32" t="s">
        <v>139</v>
      </c>
      <c r="D106" s="51">
        <f>1.9/1.18</f>
        <v>1.6101694915254237</v>
      </c>
      <c r="E106" s="51">
        <f>1.9/1.18</f>
        <v>1.6101694915254237</v>
      </c>
      <c r="F106" s="29" t="s">
        <v>353</v>
      </c>
      <c r="G106" s="29" t="s">
        <v>353</v>
      </c>
      <c r="H106" s="29" t="s">
        <v>353</v>
      </c>
      <c r="I106" s="29" t="s">
        <v>353</v>
      </c>
      <c r="J106" s="29" t="s">
        <v>353</v>
      </c>
      <c r="K106" s="29" t="s">
        <v>353</v>
      </c>
      <c r="L106" s="29" t="s">
        <v>353</v>
      </c>
      <c r="M106" s="29" t="s">
        <v>353</v>
      </c>
      <c r="N106" s="29" t="s">
        <v>353</v>
      </c>
      <c r="O106" s="29" t="s">
        <v>353</v>
      </c>
      <c r="P106" s="29" t="s">
        <v>353</v>
      </c>
      <c r="Q106" s="29" t="s">
        <v>353</v>
      </c>
      <c r="R106" s="29" t="s">
        <v>353</v>
      </c>
      <c r="S106" s="29" t="s">
        <v>353</v>
      </c>
      <c r="T106" s="42"/>
      <c r="U106" s="42"/>
      <c r="V106" s="42">
        <v>16.3</v>
      </c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1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36">
        <f t="shared" si="81"/>
        <v>0</v>
      </c>
      <c r="BY106" s="36">
        <f t="shared" si="82"/>
        <v>0</v>
      </c>
      <c r="BZ106" s="36">
        <f t="shared" si="83"/>
        <v>16.3</v>
      </c>
      <c r="CA106" s="36">
        <f t="shared" si="84"/>
        <v>0</v>
      </c>
      <c r="CB106" s="36">
        <f t="shared" si="85"/>
        <v>0</v>
      </c>
      <c r="CC106" s="36">
        <f t="shared" si="86"/>
        <v>0</v>
      </c>
      <c r="CD106" s="36">
        <f t="shared" si="87"/>
        <v>0</v>
      </c>
      <c r="CE106" s="36">
        <f t="shared" si="88"/>
        <v>0</v>
      </c>
      <c r="CF106" s="36">
        <f t="shared" si="89"/>
        <v>0</v>
      </c>
      <c r="CG106" s="49">
        <f t="shared" si="90"/>
        <v>0</v>
      </c>
      <c r="CH106" s="49">
        <f t="shared" si="91"/>
        <v>0</v>
      </c>
      <c r="CI106" s="49">
        <f t="shared" si="92"/>
        <v>0</v>
      </c>
      <c r="CJ106" s="49">
        <f t="shared" si="93"/>
        <v>0</v>
      </c>
      <c r="CK106" s="49">
        <f t="shared" si="94"/>
        <v>0</v>
      </c>
      <c r="CL106" s="41"/>
    </row>
    <row r="107" spans="1:90" ht="45" x14ac:dyDescent="0.25">
      <c r="A107" s="33" t="s">
        <v>120</v>
      </c>
      <c r="B107" s="30" t="s">
        <v>358</v>
      </c>
      <c r="C107" s="32" t="s">
        <v>149</v>
      </c>
      <c r="D107" s="51"/>
      <c r="E107" s="42"/>
      <c r="F107" s="29" t="s">
        <v>353</v>
      </c>
      <c r="G107" s="29" t="s">
        <v>353</v>
      </c>
      <c r="H107" s="29" t="s">
        <v>353</v>
      </c>
      <c r="I107" s="29" t="s">
        <v>353</v>
      </c>
      <c r="J107" s="29" t="s">
        <v>353</v>
      </c>
      <c r="K107" s="29" t="s">
        <v>353</v>
      </c>
      <c r="L107" s="29" t="s">
        <v>353</v>
      </c>
      <c r="M107" s="29" t="s">
        <v>353</v>
      </c>
      <c r="N107" s="29" t="s">
        <v>353</v>
      </c>
      <c r="O107" s="29" t="s">
        <v>353</v>
      </c>
      <c r="P107" s="29" t="s">
        <v>353</v>
      </c>
      <c r="Q107" s="29" t="s">
        <v>353</v>
      </c>
      <c r="R107" s="29" t="s">
        <v>353</v>
      </c>
      <c r="S107" s="29" t="s">
        <v>353</v>
      </c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>
        <v>0.26700000000000002</v>
      </c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1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36">
        <f t="shared" si="81"/>
        <v>0</v>
      </c>
      <c r="BY107" s="36">
        <f t="shared" si="82"/>
        <v>0</v>
      </c>
      <c r="BZ107" s="36">
        <f t="shared" si="83"/>
        <v>0</v>
      </c>
      <c r="CA107" s="36">
        <f t="shared" si="84"/>
        <v>0</v>
      </c>
      <c r="CB107" s="36">
        <f t="shared" si="85"/>
        <v>0</v>
      </c>
      <c r="CC107" s="36">
        <f t="shared" si="86"/>
        <v>0</v>
      </c>
      <c r="CD107" s="36">
        <f t="shared" si="87"/>
        <v>0</v>
      </c>
      <c r="CE107" s="36">
        <f t="shared" si="88"/>
        <v>0</v>
      </c>
      <c r="CF107" s="36">
        <f t="shared" si="89"/>
        <v>0.26700000000000002</v>
      </c>
      <c r="CG107" s="49">
        <f t="shared" si="90"/>
        <v>0</v>
      </c>
      <c r="CH107" s="49">
        <f t="shared" si="91"/>
        <v>0</v>
      </c>
      <c r="CI107" s="49">
        <f t="shared" si="92"/>
        <v>0</v>
      </c>
      <c r="CJ107" s="49">
        <f t="shared" si="93"/>
        <v>0</v>
      </c>
      <c r="CK107" s="49">
        <f t="shared" si="94"/>
        <v>0</v>
      </c>
      <c r="CL107" s="41"/>
    </row>
    <row r="108" spans="1:90" ht="30" x14ac:dyDescent="0.25">
      <c r="A108" s="33" t="s">
        <v>120</v>
      </c>
      <c r="B108" s="30" t="s">
        <v>380</v>
      </c>
      <c r="C108" s="32" t="s">
        <v>150</v>
      </c>
      <c r="D108" s="51"/>
      <c r="E108" s="42"/>
      <c r="F108" s="29" t="s">
        <v>353</v>
      </c>
      <c r="G108" s="29" t="s">
        <v>353</v>
      </c>
      <c r="H108" s="29" t="s">
        <v>353</v>
      </c>
      <c r="I108" s="29" t="s">
        <v>353</v>
      </c>
      <c r="J108" s="29" t="s">
        <v>353</v>
      </c>
      <c r="K108" s="29" t="s">
        <v>353</v>
      </c>
      <c r="L108" s="29" t="s">
        <v>353</v>
      </c>
      <c r="M108" s="29" t="s">
        <v>353</v>
      </c>
      <c r="N108" s="29" t="s">
        <v>353</v>
      </c>
      <c r="O108" s="29" t="s">
        <v>353</v>
      </c>
      <c r="P108" s="29" t="s">
        <v>353</v>
      </c>
      <c r="Q108" s="29" t="s">
        <v>353</v>
      </c>
      <c r="R108" s="29" t="s">
        <v>353</v>
      </c>
      <c r="S108" s="29" t="s">
        <v>353</v>
      </c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>
        <v>0.17899999999999999</v>
      </c>
      <c r="AQ108" s="42"/>
      <c r="AR108" s="42"/>
      <c r="AS108" s="42">
        <v>0.03</v>
      </c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1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36">
        <f t="shared" si="81"/>
        <v>0</v>
      </c>
      <c r="BY108" s="36">
        <f t="shared" si="82"/>
        <v>0</v>
      </c>
      <c r="BZ108" s="36">
        <f t="shared" si="83"/>
        <v>0</v>
      </c>
      <c r="CA108" s="36">
        <f t="shared" si="84"/>
        <v>0</v>
      </c>
      <c r="CB108" s="36">
        <f t="shared" si="85"/>
        <v>0</v>
      </c>
      <c r="CC108" s="36">
        <f t="shared" si="86"/>
        <v>0</v>
      </c>
      <c r="CD108" s="36">
        <f t="shared" si="87"/>
        <v>0</v>
      </c>
      <c r="CE108" s="36">
        <f t="shared" si="88"/>
        <v>0</v>
      </c>
      <c r="CF108" s="36">
        <f t="shared" si="89"/>
        <v>0.17899999999999999</v>
      </c>
      <c r="CG108" s="49">
        <f t="shared" si="90"/>
        <v>0</v>
      </c>
      <c r="CH108" s="49">
        <f t="shared" si="91"/>
        <v>0</v>
      </c>
      <c r="CI108" s="49">
        <f t="shared" si="92"/>
        <v>0.03</v>
      </c>
      <c r="CJ108" s="49">
        <f t="shared" si="93"/>
        <v>0</v>
      </c>
      <c r="CK108" s="49">
        <f t="shared" si="94"/>
        <v>0</v>
      </c>
      <c r="CL108" s="41"/>
    </row>
    <row r="109" spans="1:90" ht="30" x14ac:dyDescent="0.25">
      <c r="A109" s="33" t="s">
        <v>120</v>
      </c>
      <c r="B109" s="31" t="s">
        <v>162</v>
      </c>
      <c r="C109" s="32" t="s">
        <v>151</v>
      </c>
      <c r="D109" s="51"/>
      <c r="E109" s="42"/>
      <c r="F109" s="29" t="s">
        <v>353</v>
      </c>
      <c r="G109" s="29" t="s">
        <v>353</v>
      </c>
      <c r="H109" s="29" t="s">
        <v>353</v>
      </c>
      <c r="I109" s="29" t="s">
        <v>353</v>
      </c>
      <c r="J109" s="29" t="s">
        <v>353</v>
      </c>
      <c r="K109" s="29" t="s">
        <v>353</v>
      </c>
      <c r="L109" s="29" t="s">
        <v>353</v>
      </c>
      <c r="M109" s="29" t="s">
        <v>353</v>
      </c>
      <c r="N109" s="29" t="s">
        <v>353</v>
      </c>
      <c r="O109" s="29" t="s">
        <v>353</v>
      </c>
      <c r="P109" s="29" t="s">
        <v>353</v>
      </c>
      <c r="Q109" s="29" t="s">
        <v>353</v>
      </c>
      <c r="R109" s="29" t="s">
        <v>353</v>
      </c>
      <c r="S109" s="29" t="s">
        <v>353</v>
      </c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1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36">
        <f t="shared" si="81"/>
        <v>0</v>
      </c>
      <c r="BY109" s="36">
        <f t="shared" si="82"/>
        <v>0</v>
      </c>
      <c r="BZ109" s="36">
        <f t="shared" si="83"/>
        <v>0</v>
      </c>
      <c r="CA109" s="36">
        <f t="shared" si="84"/>
        <v>0</v>
      </c>
      <c r="CB109" s="36">
        <f t="shared" si="85"/>
        <v>0</v>
      </c>
      <c r="CC109" s="36">
        <f t="shared" si="86"/>
        <v>0</v>
      </c>
      <c r="CD109" s="36">
        <f t="shared" si="87"/>
        <v>0</v>
      </c>
      <c r="CE109" s="36">
        <f t="shared" si="88"/>
        <v>0</v>
      </c>
      <c r="CF109" s="36">
        <f t="shared" si="89"/>
        <v>0</v>
      </c>
      <c r="CG109" s="49">
        <f t="shared" si="90"/>
        <v>0</v>
      </c>
      <c r="CH109" s="49">
        <f t="shared" si="91"/>
        <v>0</v>
      </c>
      <c r="CI109" s="49">
        <f t="shared" si="92"/>
        <v>0</v>
      </c>
      <c r="CJ109" s="49">
        <f t="shared" si="93"/>
        <v>0</v>
      </c>
      <c r="CK109" s="49">
        <f t="shared" si="94"/>
        <v>0</v>
      </c>
      <c r="CL109" s="41"/>
    </row>
    <row r="110" spans="1:90" ht="30" x14ac:dyDescent="0.25">
      <c r="A110" s="33" t="s">
        <v>120</v>
      </c>
      <c r="B110" s="31" t="s">
        <v>163</v>
      </c>
      <c r="C110" s="32" t="s">
        <v>152</v>
      </c>
      <c r="D110" s="51"/>
      <c r="E110" s="42"/>
      <c r="F110" s="29" t="s">
        <v>353</v>
      </c>
      <c r="G110" s="29" t="s">
        <v>353</v>
      </c>
      <c r="H110" s="29" t="s">
        <v>353</v>
      </c>
      <c r="I110" s="29" t="s">
        <v>353</v>
      </c>
      <c r="J110" s="29" t="s">
        <v>353</v>
      </c>
      <c r="K110" s="29" t="s">
        <v>353</v>
      </c>
      <c r="L110" s="29" t="s">
        <v>353</v>
      </c>
      <c r="M110" s="29" t="s">
        <v>353</v>
      </c>
      <c r="N110" s="29" t="s">
        <v>353</v>
      </c>
      <c r="O110" s="29" t="s">
        <v>353</v>
      </c>
      <c r="P110" s="29" t="s">
        <v>353</v>
      </c>
      <c r="Q110" s="29" t="s">
        <v>353</v>
      </c>
      <c r="R110" s="29" t="s">
        <v>353</v>
      </c>
      <c r="S110" s="29" t="s">
        <v>353</v>
      </c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1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36">
        <f t="shared" si="81"/>
        <v>0</v>
      </c>
      <c r="BY110" s="36">
        <f t="shared" si="82"/>
        <v>0</v>
      </c>
      <c r="BZ110" s="36">
        <f t="shared" si="83"/>
        <v>0</v>
      </c>
      <c r="CA110" s="36">
        <f t="shared" si="84"/>
        <v>0</v>
      </c>
      <c r="CB110" s="36">
        <f t="shared" si="85"/>
        <v>0</v>
      </c>
      <c r="CC110" s="36">
        <f t="shared" si="86"/>
        <v>0</v>
      </c>
      <c r="CD110" s="36">
        <f t="shared" si="87"/>
        <v>0</v>
      </c>
      <c r="CE110" s="36">
        <f t="shared" si="88"/>
        <v>0</v>
      </c>
      <c r="CF110" s="36">
        <f t="shared" si="89"/>
        <v>0</v>
      </c>
      <c r="CG110" s="49">
        <f t="shared" si="90"/>
        <v>0</v>
      </c>
      <c r="CH110" s="49">
        <f t="shared" si="91"/>
        <v>0</v>
      </c>
      <c r="CI110" s="49">
        <f t="shared" si="92"/>
        <v>0</v>
      </c>
      <c r="CJ110" s="49">
        <f t="shared" si="93"/>
        <v>0</v>
      </c>
      <c r="CK110" s="49">
        <f t="shared" si="94"/>
        <v>0</v>
      </c>
      <c r="CL110" s="41"/>
    </row>
    <row r="111" spans="1:90" ht="30" x14ac:dyDescent="0.25">
      <c r="A111" s="33" t="s">
        <v>120</v>
      </c>
      <c r="B111" s="31" t="s">
        <v>164</v>
      </c>
      <c r="C111" s="32" t="s">
        <v>153</v>
      </c>
      <c r="D111" s="51"/>
      <c r="E111" s="42"/>
      <c r="F111" s="29" t="s">
        <v>353</v>
      </c>
      <c r="G111" s="29" t="s">
        <v>353</v>
      </c>
      <c r="H111" s="29" t="s">
        <v>353</v>
      </c>
      <c r="I111" s="29" t="s">
        <v>353</v>
      </c>
      <c r="J111" s="29" t="s">
        <v>353</v>
      </c>
      <c r="K111" s="29" t="s">
        <v>353</v>
      </c>
      <c r="L111" s="29" t="s">
        <v>353</v>
      </c>
      <c r="M111" s="29" t="s">
        <v>353</v>
      </c>
      <c r="N111" s="29" t="s">
        <v>353</v>
      </c>
      <c r="O111" s="29" t="s">
        <v>353</v>
      </c>
      <c r="P111" s="29" t="s">
        <v>353</v>
      </c>
      <c r="Q111" s="29" t="s">
        <v>353</v>
      </c>
      <c r="R111" s="29" t="s">
        <v>353</v>
      </c>
      <c r="S111" s="29" t="s">
        <v>353</v>
      </c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1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36">
        <f t="shared" si="81"/>
        <v>0</v>
      </c>
      <c r="BY111" s="36">
        <f t="shared" si="82"/>
        <v>0</v>
      </c>
      <c r="BZ111" s="36">
        <f t="shared" si="83"/>
        <v>0</v>
      </c>
      <c r="CA111" s="36">
        <f t="shared" si="84"/>
        <v>0</v>
      </c>
      <c r="CB111" s="36">
        <f t="shared" si="85"/>
        <v>0</v>
      </c>
      <c r="CC111" s="36">
        <f t="shared" si="86"/>
        <v>0</v>
      </c>
      <c r="CD111" s="36">
        <f t="shared" si="87"/>
        <v>0</v>
      </c>
      <c r="CE111" s="36">
        <f t="shared" si="88"/>
        <v>0</v>
      </c>
      <c r="CF111" s="36">
        <f t="shared" si="89"/>
        <v>0</v>
      </c>
      <c r="CG111" s="49">
        <f t="shared" si="90"/>
        <v>0</v>
      </c>
      <c r="CH111" s="49">
        <f t="shared" si="91"/>
        <v>0</v>
      </c>
      <c r="CI111" s="49">
        <f t="shared" si="92"/>
        <v>0</v>
      </c>
      <c r="CJ111" s="49">
        <f t="shared" si="93"/>
        <v>0</v>
      </c>
      <c r="CK111" s="49">
        <f t="shared" si="94"/>
        <v>0</v>
      </c>
      <c r="CL111" s="41"/>
    </row>
    <row r="112" spans="1:90" ht="30" x14ac:dyDescent="0.25">
      <c r="A112" s="33" t="s">
        <v>120</v>
      </c>
      <c r="B112" s="30" t="s">
        <v>368</v>
      </c>
      <c r="C112" s="32" t="s">
        <v>154</v>
      </c>
      <c r="D112" s="51">
        <v>0</v>
      </c>
      <c r="E112" s="42">
        <f>1.851/1.18</f>
        <v>1.5686440677966103</v>
      </c>
      <c r="F112" s="29" t="s">
        <v>353</v>
      </c>
      <c r="G112" s="29" t="s">
        <v>353</v>
      </c>
      <c r="H112" s="29" t="s">
        <v>353</v>
      </c>
      <c r="I112" s="29" t="s">
        <v>353</v>
      </c>
      <c r="J112" s="29" t="s">
        <v>353</v>
      </c>
      <c r="K112" s="29" t="s">
        <v>353</v>
      </c>
      <c r="L112" s="29" t="s">
        <v>353</v>
      </c>
      <c r="M112" s="29" t="s">
        <v>353</v>
      </c>
      <c r="N112" s="29" t="s">
        <v>353</v>
      </c>
      <c r="O112" s="29" t="s">
        <v>353</v>
      </c>
      <c r="P112" s="29" t="s">
        <v>353</v>
      </c>
      <c r="Q112" s="29" t="s">
        <v>353</v>
      </c>
      <c r="R112" s="29" t="s">
        <v>353</v>
      </c>
      <c r="S112" s="29" t="s">
        <v>353</v>
      </c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1"/>
      <c r="BF112" s="42"/>
      <c r="BG112" s="42"/>
      <c r="BH112" s="42"/>
      <c r="BI112" s="42">
        <v>3</v>
      </c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36">
        <f t="shared" si="81"/>
        <v>0</v>
      </c>
      <c r="BY112" s="36">
        <f t="shared" si="82"/>
        <v>0</v>
      </c>
      <c r="BZ112" s="36">
        <f t="shared" si="83"/>
        <v>0</v>
      </c>
      <c r="CA112" s="36">
        <f t="shared" si="84"/>
        <v>0</v>
      </c>
      <c r="CB112" s="36">
        <f t="shared" si="85"/>
        <v>0</v>
      </c>
      <c r="CC112" s="36">
        <f t="shared" si="86"/>
        <v>0</v>
      </c>
      <c r="CD112" s="36">
        <f t="shared" si="87"/>
        <v>0</v>
      </c>
      <c r="CE112" s="36">
        <f t="shared" si="88"/>
        <v>0</v>
      </c>
      <c r="CF112" s="36">
        <f t="shared" si="89"/>
        <v>0</v>
      </c>
      <c r="CG112" s="49">
        <f t="shared" si="90"/>
        <v>0</v>
      </c>
      <c r="CH112" s="49">
        <f t="shared" si="91"/>
        <v>0</v>
      </c>
      <c r="CI112" s="49">
        <f t="shared" si="92"/>
        <v>0</v>
      </c>
      <c r="CJ112" s="49">
        <f t="shared" si="93"/>
        <v>0</v>
      </c>
      <c r="CK112" s="49">
        <f t="shared" si="94"/>
        <v>3</v>
      </c>
      <c r="CL112" s="41"/>
    </row>
    <row r="113" spans="1:90" ht="45" x14ac:dyDescent="0.25">
      <c r="A113" s="6" t="s">
        <v>165</v>
      </c>
      <c r="B113" s="7" t="s">
        <v>166</v>
      </c>
      <c r="C113" s="6" t="s">
        <v>11</v>
      </c>
      <c r="D113" s="35">
        <f>D114</f>
        <v>15.497457627118644</v>
      </c>
      <c r="E113" s="35">
        <f>E114</f>
        <v>14.646610169491526</v>
      </c>
      <c r="F113" s="16" t="s">
        <v>353</v>
      </c>
      <c r="G113" s="16" t="s">
        <v>353</v>
      </c>
      <c r="H113" s="16" t="s">
        <v>353</v>
      </c>
      <c r="I113" s="16" t="s">
        <v>353</v>
      </c>
      <c r="J113" s="16" t="s">
        <v>353</v>
      </c>
      <c r="K113" s="16" t="s">
        <v>353</v>
      </c>
      <c r="L113" s="16" t="s">
        <v>353</v>
      </c>
      <c r="M113" s="16" t="s">
        <v>353</v>
      </c>
      <c r="N113" s="16" t="s">
        <v>353</v>
      </c>
      <c r="O113" s="16" t="s">
        <v>353</v>
      </c>
      <c r="P113" s="16" t="s">
        <v>353</v>
      </c>
      <c r="Q113" s="16" t="s">
        <v>353</v>
      </c>
      <c r="R113" s="16" t="s">
        <v>353</v>
      </c>
      <c r="S113" s="16" t="s">
        <v>353</v>
      </c>
      <c r="T113" s="35">
        <f t="shared" ref="T113:CE113" si="95">T114</f>
        <v>0</v>
      </c>
      <c r="U113" s="35">
        <f t="shared" si="95"/>
        <v>0</v>
      </c>
      <c r="V113" s="35">
        <f t="shared" si="95"/>
        <v>0</v>
      </c>
      <c r="W113" s="35">
        <f t="shared" si="95"/>
        <v>0</v>
      </c>
      <c r="X113" s="35">
        <f t="shared" si="95"/>
        <v>0</v>
      </c>
      <c r="Y113" s="35">
        <f t="shared" si="95"/>
        <v>0</v>
      </c>
      <c r="Z113" s="35">
        <f t="shared" si="95"/>
        <v>0</v>
      </c>
      <c r="AA113" s="35">
        <f t="shared" si="95"/>
        <v>0</v>
      </c>
      <c r="AB113" s="35">
        <f t="shared" si="95"/>
        <v>0</v>
      </c>
      <c r="AC113" s="35">
        <f t="shared" si="95"/>
        <v>0</v>
      </c>
      <c r="AD113" s="35">
        <f t="shared" si="95"/>
        <v>0</v>
      </c>
      <c r="AE113" s="35">
        <f t="shared" si="95"/>
        <v>0</v>
      </c>
      <c r="AF113" s="35">
        <f t="shared" si="95"/>
        <v>0</v>
      </c>
      <c r="AG113" s="35">
        <f t="shared" si="95"/>
        <v>0</v>
      </c>
      <c r="AH113" s="35">
        <f t="shared" si="95"/>
        <v>0</v>
      </c>
      <c r="AI113" s="35">
        <f t="shared" si="95"/>
        <v>0</v>
      </c>
      <c r="AJ113" s="35">
        <f t="shared" si="95"/>
        <v>0</v>
      </c>
      <c r="AK113" s="35">
        <f t="shared" si="95"/>
        <v>0</v>
      </c>
      <c r="AL113" s="35">
        <f t="shared" si="95"/>
        <v>0</v>
      </c>
      <c r="AM113" s="35">
        <f t="shared" si="95"/>
        <v>0</v>
      </c>
      <c r="AN113" s="35">
        <f t="shared" si="95"/>
        <v>0</v>
      </c>
      <c r="AO113" s="35">
        <f t="shared" si="95"/>
        <v>0</v>
      </c>
      <c r="AP113" s="35">
        <f t="shared" si="95"/>
        <v>0.91300000000000003</v>
      </c>
      <c r="AQ113" s="35">
        <f t="shared" si="95"/>
        <v>0</v>
      </c>
      <c r="AR113" s="35">
        <f t="shared" si="95"/>
        <v>0</v>
      </c>
      <c r="AS113" s="35">
        <f t="shared" si="95"/>
        <v>0.86399999999999999</v>
      </c>
      <c r="AT113" s="35">
        <f t="shared" si="95"/>
        <v>0</v>
      </c>
      <c r="AU113" s="35">
        <f t="shared" si="95"/>
        <v>0</v>
      </c>
      <c r="AV113" s="35">
        <f t="shared" si="95"/>
        <v>0</v>
      </c>
      <c r="AW113" s="35">
        <f t="shared" si="95"/>
        <v>0</v>
      </c>
      <c r="AX113" s="35">
        <f t="shared" si="95"/>
        <v>0</v>
      </c>
      <c r="AY113" s="35">
        <f t="shared" si="95"/>
        <v>0</v>
      </c>
      <c r="AZ113" s="35">
        <f t="shared" si="95"/>
        <v>1.25</v>
      </c>
      <c r="BA113" s="35">
        <f t="shared" si="95"/>
        <v>0</v>
      </c>
      <c r="BB113" s="35">
        <f t="shared" si="95"/>
        <v>0</v>
      </c>
      <c r="BC113" s="35">
        <f t="shared" si="95"/>
        <v>0</v>
      </c>
      <c r="BD113" s="35">
        <f t="shared" si="95"/>
        <v>0</v>
      </c>
      <c r="BE113" s="35">
        <f t="shared" si="95"/>
        <v>0</v>
      </c>
      <c r="BF113" s="35">
        <f t="shared" si="95"/>
        <v>0</v>
      </c>
      <c r="BG113" s="35">
        <f t="shared" si="95"/>
        <v>1.25</v>
      </c>
      <c r="BH113" s="35">
        <f t="shared" si="95"/>
        <v>0</v>
      </c>
      <c r="BI113" s="35">
        <f t="shared" si="95"/>
        <v>0</v>
      </c>
      <c r="BJ113" s="35">
        <f t="shared" si="95"/>
        <v>0</v>
      </c>
      <c r="BK113" s="35">
        <f t="shared" si="95"/>
        <v>0</v>
      </c>
      <c r="BL113" s="35">
        <f t="shared" si="95"/>
        <v>0</v>
      </c>
      <c r="BM113" s="35">
        <f t="shared" si="95"/>
        <v>0</v>
      </c>
      <c r="BN113" s="35">
        <f t="shared" si="95"/>
        <v>0</v>
      </c>
      <c r="BO113" s="35">
        <f t="shared" si="95"/>
        <v>0</v>
      </c>
      <c r="BP113" s="35">
        <f t="shared" si="95"/>
        <v>0</v>
      </c>
      <c r="BQ113" s="35">
        <f t="shared" si="95"/>
        <v>0</v>
      </c>
      <c r="BR113" s="35">
        <f t="shared" si="95"/>
        <v>0</v>
      </c>
      <c r="BS113" s="35">
        <f t="shared" si="95"/>
        <v>0</v>
      </c>
      <c r="BT113" s="35">
        <f t="shared" si="95"/>
        <v>0</v>
      </c>
      <c r="BU113" s="35">
        <f t="shared" si="95"/>
        <v>0</v>
      </c>
      <c r="BV113" s="35">
        <f t="shared" si="95"/>
        <v>0</v>
      </c>
      <c r="BW113" s="35">
        <f t="shared" si="95"/>
        <v>0</v>
      </c>
      <c r="BX113" s="35">
        <f t="shared" si="95"/>
        <v>0</v>
      </c>
      <c r="BY113" s="35">
        <f t="shared" si="95"/>
        <v>0</v>
      </c>
      <c r="BZ113" s="35">
        <f t="shared" si="95"/>
        <v>0</v>
      </c>
      <c r="CA113" s="35">
        <f t="shared" si="95"/>
        <v>0</v>
      </c>
      <c r="CB113" s="35">
        <f t="shared" si="95"/>
        <v>1.25</v>
      </c>
      <c r="CC113" s="35">
        <f t="shared" si="95"/>
        <v>0</v>
      </c>
      <c r="CD113" s="35">
        <f t="shared" si="95"/>
        <v>0</v>
      </c>
      <c r="CE113" s="35">
        <f t="shared" si="95"/>
        <v>0</v>
      </c>
      <c r="CF113" s="35">
        <f t="shared" ref="CF113:CK113" si="96">CF114</f>
        <v>0.91300000000000003</v>
      </c>
      <c r="CG113" s="35">
        <f t="shared" si="96"/>
        <v>0</v>
      </c>
      <c r="CH113" s="35">
        <f t="shared" si="96"/>
        <v>0</v>
      </c>
      <c r="CI113" s="35">
        <f t="shared" si="96"/>
        <v>2.1139999999999999</v>
      </c>
      <c r="CJ113" s="35">
        <f t="shared" si="96"/>
        <v>0</v>
      </c>
      <c r="CK113" s="35">
        <f t="shared" si="96"/>
        <v>0</v>
      </c>
      <c r="CL113" s="35"/>
    </row>
    <row r="114" spans="1:90" ht="30" x14ac:dyDescent="0.25">
      <c r="A114" s="6" t="s">
        <v>167</v>
      </c>
      <c r="B114" s="7" t="s">
        <v>168</v>
      </c>
      <c r="C114" s="6" t="s">
        <v>11</v>
      </c>
      <c r="D114" s="35">
        <f t="shared" ref="D114:AI114" si="97">SUM(D115:D119)</f>
        <v>15.497457627118644</v>
      </c>
      <c r="E114" s="35">
        <f t="shared" si="97"/>
        <v>14.646610169491526</v>
      </c>
      <c r="F114" s="16" t="s">
        <v>353</v>
      </c>
      <c r="G114" s="16" t="s">
        <v>353</v>
      </c>
      <c r="H114" s="16" t="s">
        <v>353</v>
      </c>
      <c r="I114" s="16" t="s">
        <v>353</v>
      </c>
      <c r="J114" s="16" t="s">
        <v>353</v>
      </c>
      <c r="K114" s="16" t="s">
        <v>353</v>
      </c>
      <c r="L114" s="16" t="s">
        <v>353</v>
      </c>
      <c r="M114" s="16" t="s">
        <v>353</v>
      </c>
      <c r="N114" s="16" t="s">
        <v>353</v>
      </c>
      <c r="O114" s="16" t="s">
        <v>353</v>
      </c>
      <c r="P114" s="16" t="s">
        <v>353</v>
      </c>
      <c r="Q114" s="16" t="s">
        <v>353</v>
      </c>
      <c r="R114" s="16" t="s">
        <v>353</v>
      </c>
      <c r="S114" s="16" t="s">
        <v>353</v>
      </c>
      <c r="T114" s="35">
        <f t="shared" si="97"/>
        <v>0</v>
      </c>
      <c r="U114" s="35">
        <f t="shared" si="97"/>
        <v>0</v>
      </c>
      <c r="V114" s="35">
        <f t="shared" si="97"/>
        <v>0</v>
      </c>
      <c r="W114" s="35">
        <f t="shared" si="97"/>
        <v>0</v>
      </c>
      <c r="X114" s="35">
        <f t="shared" si="97"/>
        <v>0</v>
      </c>
      <c r="Y114" s="35">
        <f t="shared" si="97"/>
        <v>0</v>
      </c>
      <c r="Z114" s="35">
        <f t="shared" si="97"/>
        <v>0</v>
      </c>
      <c r="AA114" s="35">
        <f t="shared" si="97"/>
        <v>0</v>
      </c>
      <c r="AB114" s="35">
        <f t="shared" si="97"/>
        <v>0</v>
      </c>
      <c r="AC114" s="35">
        <f t="shared" si="97"/>
        <v>0</v>
      </c>
      <c r="AD114" s="35">
        <f t="shared" si="97"/>
        <v>0</v>
      </c>
      <c r="AE114" s="35">
        <f t="shared" si="97"/>
        <v>0</v>
      </c>
      <c r="AF114" s="35">
        <f t="shared" si="97"/>
        <v>0</v>
      </c>
      <c r="AG114" s="35">
        <f t="shared" si="97"/>
        <v>0</v>
      </c>
      <c r="AH114" s="35">
        <f t="shared" si="97"/>
        <v>0</v>
      </c>
      <c r="AI114" s="35">
        <f t="shared" si="97"/>
        <v>0</v>
      </c>
      <c r="AJ114" s="35">
        <f t="shared" ref="AJ114:BD114" si="98">SUM(AJ115:AJ119)</f>
        <v>0</v>
      </c>
      <c r="AK114" s="35">
        <f t="shared" si="98"/>
        <v>0</v>
      </c>
      <c r="AL114" s="35">
        <f t="shared" si="98"/>
        <v>0</v>
      </c>
      <c r="AM114" s="35">
        <f t="shared" si="98"/>
        <v>0</v>
      </c>
      <c r="AN114" s="35">
        <f t="shared" si="98"/>
        <v>0</v>
      </c>
      <c r="AO114" s="35">
        <f t="shared" si="98"/>
        <v>0</v>
      </c>
      <c r="AP114" s="35">
        <f t="shared" si="98"/>
        <v>0.91300000000000003</v>
      </c>
      <c r="AQ114" s="35">
        <f t="shared" si="98"/>
        <v>0</v>
      </c>
      <c r="AR114" s="35">
        <f t="shared" si="98"/>
        <v>0</v>
      </c>
      <c r="AS114" s="35">
        <f t="shared" si="98"/>
        <v>0.86399999999999999</v>
      </c>
      <c r="AT114" s="35">
        <f t="shared" si="98"/>
        <v>0</v>
      </c>
      <c r="AU114" s="35">
        <f t="shared" si="98"/>
        <v>0</v>
      </c>
      <c r="AV114" s="35">
        <f t="shared" si="98"/>
        <v>0</v>
      </c>
      <c r="AW114" s="35">
        <f t="shared" si="98"/>
        <v>0</v>
      </c>
      <c r="AX114" s="35">
        <f t="shared" si="98"/>
        <v>0</v>
      </c>
      <c r="AY114" s="35">
        <f t="shared" si="98"/>
        <v>0</v>
      </c>
      <c r="AZ114" s="35">
        <f t="shared" si="98"/>
        <v>1.25</v>
      </c>
      <c r="BA114" s="35">
        <f t="shared" si="98"/>
        <v>0</v>
      </c>
      <c r="BB114" s="35">
        <f t="shared" si="98"/>
        <v>0</v>
      </c>
      <c r="BC114" s="35">
        <f t="shared" si="98"/>
        <v>0</v>
      </c>
      <c r="BD114" s="35">
        <f t="shared" si="98"/>
        <v>0</v>
      </c>
      <c r="BE114" s="35">
        <f t="shared" ref="BE114:CK114" si="99">SUM(BE115:BE119)</f>
        <v>0</v>
      </c>
      <c r="BF114" s="35">
        <f t="shared" si="99"/>
        <v>0</v>
      </c>
      <c r="BG114" s="35">
        <f t="shared" si="99"/>
        <v>1.25</v>
      </c>
      <c r="BH114" s="35">
        <f t="shared" si="99"/>
        <v>0</v>
      </c>
      <c r="BI114" s="35">
        <f t="shared" si="99"/>
        <v>0</v>
      </c>
      <c r="BJ114" s="35">
        <f t="shared" si="99"/>
        <v>0</v>
      </c>
      <c r="BK114" s="35">
        <f t="shared" si="99"/>
        <v>0</v>
      </c>
      <c r="BL114" s="35">
        <f t="shared" si="99"/>
        <v>0</v>
      </c>
      <c r="BM114" s="35">
        <f t="shared" si="99"/>
        <v>0</v>
      </c>
      <c r="BN114" s="35">
        <f t="shared" si="99"/>
        <v>0</v>
      </c>
      <c r="BO114" s="35">
        <f t="shared" si="99"/>
        <v>0</v>
      </c>
      <c r="BP114" s="35">
        <f t="shared" si="99"/>
        <v>0</v>
      </c>
      <c r="BQ114" s="35">
        <f t="shared" si="99"/>
        <v>0</v>
      </c>
      <c r="BR114" s="35">
        <f t="shared" si="99"/>
        <v>0</v>
      </c>
      <c r="BS114" s="35">
        <f t="shared" si="99"/>
        <v>0</v>
      </c>
      <c r="BT114" s="35">
        <f t="shared" si="99"/>
        <v>0</v>
      </c>
      <c r="BU114" s="35">
        <f t="shared" si="99"/>
        <v>0</v>
      </c>
      <c r="BV114" s="35">
        <f t="shared" si="99"/>
        <v>0</v>
      </c>
      <c r="BW114" s="35">
        <f t="shared" si="99"/>
        <v>0</v>
      </c>
      <c r="BX114" s="35">
        <f t="shared" si="99"/>
        <v>0</v>
      </c>
      <c r="BY114" s="35">
        <f t="shared" si="99"/>
        <v>0</v>
      </c>
      <c r="BZ114" s="35">
        <f t="shared" si="99"/>
        <v>0</v>
      </c>
      <c r="CA114" s="35">
        <f t="shared" si="99"/>
        <v>0</v>
      </c>
      <c r="CB114" s="35">
        <f t="shared" si="99"/>
        <v>1.25</v>
      </c>
      <c r="CC114" s="35">
        <f t="shared" si="99"/>
        <v>0</v>
      </c>
      <c r="CD114" s="35">
        <f t="shared" si="99"/>
        <v>0</v>
      </c>
      <c r="CE114" s="35">
        <f t="shared" si="99"/>
        <v>0</v>
      </c>
      <c r="CF114" s="35">
        <f t="shared" si="99"/>
        <v>0.91300000000000003</v>
      </c>
      <c r="CG114" s="35">
        <f t="shared" si="99"/>
        <v>0</v>
      </c>
      <c r="CH114" s="35">
        <f t="shared" si="99"/>
        <v>0</v>
      </c>
      <c r="CI114" s="35">
        <f t="shared" si="99"/>
        <v>2.1139999999999999</v>
      </c>
      <c r="CJ114" s="35">
        <f t="shared" si="99"/>
        <v>0</v>
      </c>
      <c r="CK114" s="35">
        <f t="shared" si="99"/>
        <v>0</v>
      </c>
      <c r="CL114" s="35"/>
    </row>
    <row r="115" spans="1:90" ht="45" x14ac:dyDescent="0.25">
      <c r="A115" s="8" t="s">
        <v>167</v>
      </c>
      <c r="B115" s="31" t="s">
        <v>169</v>
      </c>
      <c r="C115" s="32" t="s">
        <v>141</v>
      </c>
      <c r="D115" s="51">
        <f>1.44/1.18</f>
        <v>1.2203389830508475</v>
      </c>
      <c r="E115" s="42">
        <f>1.002/1.18</f>
        <v>0.8491525423728814</v>
      </c>
      <c r="F115" s="29" t="s">
        <v>353</v>
      </c>
      <c r="G115" s="29" t="s">
        <v>353</v>
      </c>
      <c r="H115" s="29" t="s">
        <v>353</v>
      </c>
      <c r="I115" s="29" t="s">
        <v>353</v>
      </c>
      <c r="J115" s="29" t="s">
        <v>353</v>
      </c>
      <c r="K115" s="29" t="s">
        <v>353</v>
      </c>
      <c r="L115" s="29" t="s">
        <v>353</v>
      </c>
      <c r="M115" s="29" t="s">
        <v>353</v>
      </c>
      <c r="N115" s="29" t="s">
        <v>353</v>
      </c>
      <c r="O115" s="29" t="s">
        <v>353</v>
      </c>
      <c r="P115" s="29" t="s">
        <v>353</v>
      </c>
      <c r="Q115" s="29" t="s">
        <v>353</v>
      </c>
      <c r="R115" s="29" t="s">
        <v>353</v>
      </c>
      <c r="S115" s="29" t="s">
        <v>353</v>
      </c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>
        <v>1</v>
      </c>
      <c r="BA115" s="42"/>
      <c r="BB115" s="42"/>
      <c r="BC115" s="42"/>
      <c r="BD115" s="42"/>
      <c r="BE115" s="41"/>
      <c r="BF115" s="42"/>
      <c r="BG115" s="42">
        <v>1</v>
      </c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36">
        <f t="shared" ref="BX115:BX119" si="100">T115+AH115+AV115+BJ115</f>
        <v>0</v>
      </c>
      <c r="BY115" s="36">
        <f t="shared" ref="BY115:BY119" si="101">U115+AI115+AW115+BK115</f>
        <v>0</v>
      </c>
      <c r="BZ115" s="36">
        <f t="shared" ref="BZ115:BZ119" si="102">V115+AJ115+AX115+BL115</f>
        <v>0</v>
      </c>
      <c r="CA115" s="36">
        <f t="shared" ref="CA115:CA119" si="103">W115+AK115+AY115+BM115</f>
        <v>0</v>
      </c>
      <c r="CB115" s="36">
        <f t="shared" ref="CB115:CB119" si="104">X115+AL115+AZ115+BN115</f>
        <v>1</v>
      </c>
      <c r="CC115" s="36">
        <f t="shared" ref="CC115:CC119" si="105">Y115+AM115+BA115+BO115</f>
        <v>0</v>
      </c>
      <c r="CD115" s="36">
        <f t="shared" ref="CD115:CD119" si="106">Z115+AN115+BB115+BP115</f>
        <v>0</v>
      </c>
      <c r="CE115" s="36">
        <f t="shared" ref="CE115:CE119" si="107">AA115+AO115+BC115+BQ115</f>
        <v>0</v>
      </c>
      <c r="CF115" s="36">
        <f t="shared" ref="CF115:CF119" si="108">AB115+AP115+BD115+BR115</f>
        <v>0</v>
      </c>
      <c r="CG115" s="49">
        <f t="shared" ref="CG115:CG119" si="109">AC115+AQ115+BE115+BS115</f>
        <v>0</v>
      </c>
      <c r="CH115" s="49">
        <f t="shared" ref="CH115:CH119" si="110">AD115+AR115+BF115+BT115</f>
        <v>0</v>
      </c>
      <c r="CI115" s="49">
        <f t="shared" ref="CI115:CI119" si="111">AE115+AS115+BG115+BU115</f>
        <v>1</v>
      </c>
      <c r="CJ115" s="49">
        <f t="shared" ref="CJ115:CJ119" si="112">AF115+AT115+BH115+BV115</f>
        <v>0</v>
      </c>
      <c r="CK115" s="49">
        <f t="shared" ref="CK115:CK119" si="113">AG115+AU115+BI115+BW115</f>
        <v>0</v>
      </c>
      <c r="CL115" s="41"/>
    </row>
    <row r="116" spans="1:90" ht="45" x14ac:dyDescent="0.25">
      <c r="A116" s="33" t="s">
        <v>167</v>
      </c>
      <c r="B116" s="31" t="s">
        <v>170</v>
      </c>
      <c r="C116" s="32" t="s">
        <v>143</v>
      </c>
      <c r="D116" s="51">
        <f>0.3/1.18</f>
        <v>0.25423728813559321</v>
      </c>
      <c r="E116" s="42">
        <v>0</v>
      </c>
      <c r="F116" s="29" t="s">
        <v>353</v>
      </c>
      <c r="G116" s="29" t="s">
        <v>353</v>
      </c>
      <c r="H116" s="29" t="s">
        <v>353</v>
      </c>
      <c r="I116" s="29" t="s">
        <v>353</v>
      </c>
      <c r="J116" s="29" t="s">
        <v>353</v>
      </c>
      <c r="K116" s="29" t="s">
        <v>353</v>
      </c>
      <c r="L116" s="29" t="s">
        <v>353</v>
      </c>
      <c r="M116" s="29" t="s">
        <v>353</v>
      </c>
      <c r="N116" s="29" t="s">
        <v>353</v>
      </c>
      <c r="O116" s="29" t="s">
        <v>353</v>
      </c>
      <c r="P116" s="29" t="s">
        <v>353</v>
      </c>
      <c r="Q116" s="29" t="s">
        <v>353</v>
      </c>
      <c r="R116" s="29" t="s">
        <v>353</v>
      </c>
      <c r="S116" s="29" t="s">
        <v>353</v>
      </c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>
        <v>0.91300000000000003</v>
      </c>
      <c r="AQ116" s="42"/>
      <c r="AR116" s="42"/>
      <c r="AS116" s="42">
        <v>0.86399999999999999</v>
      </c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1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36">
        <f t="shared" si="100"/>
        <v>0</v>
      </c>
      <c r="BY116" s="36">
        <f t="shared" si="101"/>
        <v>0</v>
      </c>
      <c r="BZ116" s="36">
        <f t="shared" si="102"/>
        <v>0</v>
      </c>
      <c r="CA116" s="36">
        <f t="shared" si="103"/>
        <v>0</v>
      </c>
      <c r="CB116" s="36">
        <f t="shared" si="104"/>
        <v>0</v>
      </c>
      <c r="CC116" s="36">
        <f t="shared" si="105"/>
        <v>0</v>
      </c>
      <c r="CD116" s="36">
        <f t="shared" si="106"/>
        <v>0</v>
      </c>
      <c r="CE116" s="36">
        <f t="shared" si="107"/>
        <v>0</v>
      </c>
      <c r="CF116" s="36">
        <f t="shared" si="108"/>
        <v>0.91300000000000003</v>
      </c>
      <c r="CG116" s="49">
        <f t="shared" si="109"/>
        <v>0</v>
      </c>
      <c r="CH116" s="49">
        <f t="shared" si="110"/>
        <v>0</v>
      </c>
      <c r="CI116" s="49">
        <f t="shared" si="111"/>
        <v>0.86399999999999999</v>
      </c>
      <c r="CJ116" s="49">
        <f t="shared" si="112"/>
        <v>0</v>
      </c>
      <c r="CK116" s="49">
        <f t="shared" si="113"/>
        <v>0</v>
      </c>
      <c r="CL116" s="41"/>
    </row>
    <row r="117" spans="1:90" ht="45" x14ac:dyDescent="0.25">
      <c r="A117" s="33" t="s">
        <v>167</v>
      </c>
      <c r="B117" s="31" t="s">
        <v>171</v>
      </c>
      <c r="C117" s="32" t="s">
        <v>145</v>
      </c>
      <c r="D117" s="51">
        <f>1.127/1.18</f>
        <v>0.95508474576271196</v>
      </c>
      <c r="E117" s="42">
        <f>0.861/1.18</f>
        <v>0.72966101694915253</v>
      </c>
      <c r="F117" s="29" t="s">
        <v>353</v>
      </c>
      <c r="G117" s="29" t="s">
        <v>353</v>
      </c>
      <c r="H117" s="29" t="s">
        <v>353</v>
      </c>
      <c r="I117" s="29" t="s">
        <v>353</v>
      </c>
      <c r="J117" s="29" t="s">
        <v>353</v>
      </c>
      <c r="K117" s="29" t="s">
        <v>353</v>
      </c>
      <c r="L117" s="29" t="s">
        <v>353</v>
      </c>
      <c r="M117" s="29" t="s">
        <v>353</v>
      </c>
      <c r="N117" s="29" t="s">
        <v>353</v>
      </c>
      <c r="O117" s="29" t="s">
        <v>353</v>
      </c>
      <c r="P117" s="29" t="s">
        <v>353</v>
      </c>
      <c r="Q117" s="29" t="s">
        <v>353</v>
      </c>
      <c r="R117" s="29" t="s">
        <v>353</v>
      </c>
      <c r="S117" s="29" t="s">
        <v>353</v>
      </c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>
        <v>0.25</v>
      </c>
      <c r="BA117" s="42"/>
      <c r="BB117" s="42"/>
      <c r="BC117" s="42"/>
      <c r="BD117" s="42"/>
      <c r="BE117" s="41"/>
      <c r="BF117" s="42"/>
      <c r="BG117" s="42">
        <v>0.25</v>
      </c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36">
        <f t="shared" si="100"/>
        <v>0</v>
      </c>
      <c r="BY117" s="36">
        <f t="shared" si="101"/>
        <v>0</v>
      </c>
      <c r="BZ117" s="36">
        <f t="shared" si="102"/>
        <v>0</v>
      </c>
      <c r="CA117" s="36">
        <f t="shared" si="103"/>
        <v>0</v>
      </c>
      <c r="CB117" s="36">
        <f t="shared" si="104"/>
        <v>0.25</v>
      </c>
      <c r="CC117" s="36">
        <f t="shared" si="105"/>
        <v>0</v>
      </c>
      <c r="CD117" s="36">
        <f t="shared" si="106"/>
        <v>0</v>
      </c>
      <c r="CE117" s="36">
        <f t="shared" si="107"/>
        <v>0</v>
      </c>
      <c r="CF117" s="36">
        <f t="shared" si="108"/>
        <v>0</v>
      </c>
      <c r="CG117" s="49">
        <f t="shared" si="109"/>
        <v>0</v>
      </c>
      <c r="CH117" s="49">
        <f t="shared" si="110"/>
        <v>0</v>
      </c>
      <c r="CI117" s="49">
        <f t="shared" si="111"/>
        <v>0.25</v>
      </c>
      <c r="CJ117" s="49">
        <f t="shared" si="112"/>
        <v>0</v>
      </c>
      <c r="CK117" s="49">
        <f t="shared" si="113"/>
        <v>0</v>
      </c>
      <c r="CL117" s="41"/>
    </row>
    <row r="118" spans="1:90" ht="45" x14ac:dyDescent="0.25">
      <c r="A118" s="33" t="s">
        <v>167</v>
      </c>
      <c r="B118" s="31" t="s">
        <v>173</v>
      </c>
      <c r="C118" s="32" t="s">
        <v>147</v>
      </c>
      <c r="D118" s="51">
        <f>15.42/1.18</f>
        <v>13.067796610169491</v>
      </c>
      <c r="E118" s="51">
        <f>15.42/1.18</f>
        <v>13.067796610169491</v>
      </c>
      <c r="F118" s="29" t="s">
        <v>353</v>
      </c>
      <c r="G118" s="29" t="s">
        <v>353</v>
      </c>
      <c r="H118" s="29" t="s">
        <v>353</v>
      </c>
      <c r="I118" s="29" t="s">
        <v>353</v>
      </c>
      <c r="J118" s="29" t="s">
        <v>353</v>
      </c>
      <c r="K118" s="29" t="s">
        <v>353</v>
      </c>
      <c r="L118" s="29" t="s">
        <v>353</v>
      </c>
      <c r="M118" s="29" t="s">
        <v>353</v>
      </c>
      <c r="N118" s="29" t="s">
        <v>353</v>
      </c>
      <c r="O118" s="29" t="s">
        <v>353</v>
      </c>
      <c r="P118" s="29" t="s">
        <v>353</v>
      </c>
      <c r="Q118" s="29" t="s">
        <v>353</v>
      </c>
      <c r="R118" s="29" t="s">
        <v>353</v>
      </c>
      <c r="S118" s="29" t="s">
        <v>353</v>
      </c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1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36">
        <f t="shared" si="100"/>
        <v>0</v>
      </c>
      <c r="BY118" s="36">
        <f t="shared" si="101"/>
        <v>0</v>
      </c>
      <c r="BZ118" s="36">
        <f t="shared" si="102"/>
        <v>0</v>
      </c>
      <c r="CA118" s="36">
        <f t="shared" si="103"/>
        <v>0</v>
      </c>
      <c r="CB118" s="36">
        <f t="shared" si="104"/>
        <v>0</v>
      </c>
      <c r="CC118" s="36">
        <f t="shared" si="105"/>
        <v>0</v>
      </c>
      <c r="CD118" s="36">
        <f t="shared" si="106"/>
        <v>0</v>
      </c>
      <c r="CE118" s="36">
        <f t="shared" si="107"/>
        <v>0</v>
      </c>
      <c r="CF118" s="36">
        <f t="shared" si="108"/>
        <v>0</v>
      </c>
      <c r="CG118" s="49">
        <f t="shared" si="109"/>
        <v>0</v>
      </c>
      <c r="CH118" s="49">
        <f t="shared" si="110"/>
        <v>0</v>
      </c>
      <c r="CI118" s="49">
        <f t="shared" si="111"/>
        <v>0</v>
      </c>
      <c r="CJ118" s="49">
        <f t="shared" si="112"/>
        <v>0</v>
      </c>
      <c r="CK118" s="49">
        <f t="shared" si="113"/>
        <v>0</v>
      </c>
      <c r="CL118" s="41"/>
    </row>
    <row r="119" spans="1:90" ht="30" x14ac:dyDescent="0.25">
      <c r="A119" s="33" t="s">
        <v>167</v>
      </c>
      <c r="B119" s="31" t="s">
        <v>172</v>
      </c>
      <c r="C119" s="32" t="s">
        <v>155</v>
      </c>
      <c r="D119" s="51"/>
      <c r="E119" s="42"/>
      <c r="F119" s="29" t="s">
        <v>353</v>
      </c>
      <c r="G119" s="29" t="s">
        <v>353</v>
      </c>
      <c r="H119" s="29" t="s">
        <v>353</v>
      </c>
      <c r="I119" s="29" t="s">
        <v>353</v>
      </c>
      <c r="J119" s="29" t="s">
        <v>353</v>
      </c>
      <c r="K119" s="29" t="s">
        <v>353</v>
      </c>
      <c r="L119" s="29" t="s">
        <v>353</v>
      </c>
      <c r="M119" s="29" t="s">
        <v>353</v>
      </c>
      <c r="N119" s="29" t="s">
        <v>353</v>
      </c>
      <c r="O119" s="29" t="s">
        <v>353</v>
      </c>
      <c r="P119" s="29" t="s">
        <v>353</v>
      </c>
      <c r="Q119" s="29" t="s">
        <v>353</v>
      </c>
      <c r="R119" s="29" t="s">
        <v>353</v>
      </c>
      <c r="S119" s="29" t="s">
        <v>353</v>
      </c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1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36">
        <f t="shared" si="100"/>
        <v>0</v>
      </c>
      <c r="BY119" s="36">
        <f t="shared" si="101"/>
        <v>0</v>
      </c>
      <c r="BZ119" s="36">
        <f t="shared" si="102"/>
        <v>0</v>
      </c>
      <c r="CA119" s="36">
        <f t="shared" si="103"/>
        <v>0</v>
      </c>
      <c r="CB119" s="36">
        <f t="shared" si="104"/>
        <v>0</v>
      </c>
      <c r="CC119" s="36">
        <f t="shared" si="105"/>
        <v>0</v>
      </c>
      <c r="CD119" s="36">
        <f t="shared" si="106"/>
        <v>0</v>
      </c>
      <c r="CE119" s="36">
        <f t="shared" si="107"/>
        <v>0</v>
      </c>
      <c r="CF119" s="36">
        <f t="shared" si="108"/>
        <v>0</v>
      </c>
      <c r="CG119" s="49">
        <f t="shared" si="109"/>
        <v>0</v>
      </c>
      <c r="CH119" s="49">
        <f t="shared" si="110"/>
        <v>0</v>
      </c>
      <c r="CI119" s="49">
        <f t="shared" si="111"/>
        <v>0</v>
      </c>
      <c r="CJ119" s="49">
        <f t="shared" si="112"/>
        <v>0</v>
      </c>
      <c r="CK119" s="49">
        <f t="shared" si="113"/>
        <v>0</v>
      </c>
      <c r="CL119" s="41"/>
    </row>
    <row r="120" spans="1:90" s="17" customFormat="1" ht="45" x14ac:dyDescent="0.25">
      <c r="A120" s="8" t="s">
        <v>174</v>
      </c>
      <c r="B120" s="9" t="s">
        <v>175</v>
      </c>
      <c r="C120" s="8" t="s">
        <v>11</v>
      </c>
      <c r="D120" s="29" t="s">
        <v>353</v>
      </c>
      <c r="E120" s="29" t="s">
        <v>353</v>
      </c>
      <c r="F120" s="29" t="s">
        <v>353</v>
      </c>
      <c r="G120" s="29" t="s">
        <v>353</v>
      </c>
      <c r="H120" s="29" t="s">
        <v>353</v>
      </c>
      <c r="I120" s="29" t="s">
        <v>353</v>
      </c>
      <c r="J120" s="29" t="s">
        <v>353</v>
      </c>
      <c r="K120" s="29" t="s">
        <v>353</v>
      </c>
      <c r="L120" s="29" t="s">
        <v>353</v>
      </c>
      <c r="M120" s="29" t="s">
        <v>353</v>
      </c>
      <c r="N120" s="29" t="s">
        <v>353</v>
      </c>
      <c r="O120" s="29" t="s">
        <v>353</v>
      </c>
      <c r="P120" s="29" t="s">
        <v>353</v>
      </c>
      <c r="Q120" s="29" t="s">
        <v>353</v>
      </c>
      <c r="R120" s="29" t="s">
        <v>353</v>
      </c>
      <c r="S120" s="29" t="s">
        <v>353</v>
      </c>
      <c r="T120" s="29" t="s">
        <v>353</v>
      </c>
      <c r="U120" s="29" t="s">
        <v>353</v>
      </c>
      <c r="V120" s="29" t="s">
        <v>353</v>
      </c>
      <c r="W120" s="29" t="s">
        <v>353</v>
      </c>
      <c r="X120" s="29" t="s">
        <v>353</v>
      </c>
      <c r="Y120" s="29" t="s">
        <v>353</v>
      </c>
      <c r="Z120" s="29" t="s">
        <v>353</v>
      </c>
      <c r="AA120" s="29" t="s">
        <v>353</v>
      </c>
      <c r="AB120" s="29" t="s">
        <v>353</v>
      </c>
      <c r="AC120" s="29" t="s">
        <v>353</v>
      </c>
      <c r="AD120" s="29" t="s">
        <v>353</v>
      </c>
      <c r="AE120" s="29" t="s">
        <v>353</v>
      </c>
      <c r="AF120" s="29" t="s">
        <v>353</v>
      </c>
      <c r="AG120" s="29" t="s">
        <v>353</v>
      </c>
      <c r="AH120" s="29" t="s">
        <v>353</v>
      </c>
      <c r="AI120" s="29" t="s">
        <v>353</v>
      </c>
      <c r="AJ120" s="29" t="s">
        <v>353</v>
      </c>
      <c r="AK120" s="29" t="s">
        <v>353</v>
      </c>
      <c r="AL120" s="29" t="s">
        <v>353</v>
      </c>
      <c r="AM120" s="29" t="s">
        <v>353</v>
      </c>
      <c r="AN120" s="29" t="s">
        <v>353</v>
      </c>
      <c r="AO120" s="29" t="s">
        <v>353</v>
      </c>
      <c r="AP120" s="29" t="s">
        <v>353</v>
      </c>
      <c r="AQ120" s="29" t="s">
        <v>353</v>
      </c>
      <c r="AR120" s="29" t="s">
        <v>353</v>
      </c>
      <c r="AS120" s="29" t="s">
        <v>353</v>
      </c>
      <c r="AT120" s="29" t="s">
        <v>353</v>
      </c>
      <c r="AU120" s="29" t="s">
        <v>353</v>
      </c>
      <c r="AV120" s="29" t="s">
        <v>353</v>
      </c>
      <c r="AW120" s="29" t="s">
        <v>353</v>
      </c>
      <c r="AX120" s="29" t="s">
        <v>353</v>
      </c>
      <c r="AY120" s="29" t="s">
        <v>353</v>
      </c>
      <c r="AZ120" s="29" t="s">
        <v>353</v>
      </c>
      <c r="BA120" s="29" t="s">
        <v>353</v>
      </c>
      <c r="BB120" s="29" t="s">
        <v>353</v>
      </c>
      <c r="BC120" s="29" t="s">
        <v>353</v>
      </c>
      <c r="BD120" s="29" t="s">
        <v>353</v>
      </c>
      <c r="BE120" s="29" t="s">
        <v>353</v>
      </c>
      <c r="BF120" s="29" t="s">
        <v>353</v>
      </c>
      <c r="BG120" s="29" t="s">
        <v>353</v>
      </c>
      <c r="BH120" s="29" t="s">
        <v>353</v>
      </c>
      <c r="BI120" s="29" t="s">
        <v>353</v>
      </c>
      <c r="BJ120" s="29" t="s">
        <v>353</v>
      </c>
      <c r="BK120" s="29" t="s">
        <v>353</v>
      </c>
      <c r="BL120" s="29" t="s">
        <v>353</v>
      </c>
      <c r="BM120" s="29" t="s">
        <v>353</v>
      </c>
      <c r="BN120" s="29" t="s">
        <v>353</v>
      </c>
      <c r="BO120" s="29" t="s">
        <v>353</v>
      </c>
      <c r="BP120" s="29" t="s">
        <v>353</v>
      </c>
      <c r="BQ120" s="29" t="s">
        <v>353</v>
      </c>
      <c r="BR120" s="29" t="s">
        <v>353</v>
      </c>
      <c r="BS120" s="29" t="s">
        <v>353</v>
      </c>
      <c r="BT120" s="29" t="s">
        <v>353</v>
      </c>
      <c r="BU120" s="29" t="s">
        <v>353</v>
      </c>
      <c r="BV120" s="29" t="s">
        <v>353</v>
      </c>
      <c r="BW120" s="29" t="s">
        <v>353</v>
      </c>
      <c r="BX120" s="29" t="s">
        <v>353</v>
      </c>
      <c r="BY120" s="29" t="s">
        <v>353</v>
      </c>
      <c r="BZ120" s="29" t="s">
        <v>353</v>
      </c>
      <c r="CA120" s="29" t="s">
        <v>353</v>
      </c>
      <c r="CB120" s="29" t="s">
        <v>353</v>
      </c>
      <c r="CC120" s="29" t="s">
        <v>353</v>
      </c>
      <c r="CD120" s="29" t="s">
        <v>353</v>
      </c>
      <c r="CE120" s="29" t="s">
        <v>353</v>
      </c>
      <c r="CF120" s="29" t="s">
        <v>353</v>
      </c>
      <c r="CG120" s="29" t="s">
        <v>353</v>
      </c>
      <c r="CH120" s="29" t="s">
        <v>353</v>
      </c>
      <c r="CI120" s="29" t="s">
        <v>353</v>
      </c>
      <c r="CJ120" s="29" t="s">
        <v>353</v>
      </c>
      <c r="CK120" s="29" t="s">
        <v>353</v>
      </c>
      <c r="CL120" s="29" t="s">
        <v>353</v>
      </c>
    </row>
    <row r="121" spans="1:90" s="17" customFormat="1" ht="45" x14ac:dyDescent="0.25">
      <c r="A121" s="8" t="s">
        <v>176</v>
      </c>
      <c r="B121" s="9" t="s">
        <v>177</v>
      </c>
      <c r="C121" s="57" t="s">
        <v>11</v>
      </c>
      <c r="D121" s="29" t="s">
        <v>353</v>
      </c>
      <c r="E121" s="29" t="s">
        <v>353</v>
      </c>
      <c r="F121" s="29" t="s">
        <v>353</v>
      </c>
      <c r="G121" s="29" t="s">
        <v>353</v>
      </c>
      <c r="H121" s="29" t="s">
        <v>353</v>
      </c>
      <c r="I121" s="29" t="s">
        <v>353</v>
      </c>
      <c r="J121" s="29" t="s">
        <v>353</v>
      </c>
      <c r="K121" s="29" t="s">
        <v>353</v>
      </c>
      <c r="L121" s="29" t="s">
        <v>353</v>
      </c>
      <c r="M121" s="29" t="s">
        <v>353</v>
      </c>
      <c r="N121" s="29" t="s">
        <v>353</v>
      </c>
      <c r="O121" s="29" t="s">
        <v>353</v>
      </c>
      <c r="P121" s="29" t="s">
        <v>353</v>
      </c>
      <c r="Q121" s="29" t="s">
        <v>353</v>
      </c>
      <c r="R121" s="29" t="s">
        <v>353</v>
      </c>
      <c r="S121" s="29" t="s">
        <v>353</v>
      </c>
      <c r="T121" s="29" t="s">
        <v>353</v>
      </c>
      <c r="U121" s="29" t="s">
        <v>353</v>
      </c>
      <c r="V121" s="29" t="s">
        <v>353</v>
      </c>
      <c r="W121" s="29" t="s">
        <v>353</v>
      </c>
      <c r="X121" s="29" t="s">
        <v>353</v>
      </c>
      <c r="Y121" s="29" t="s">
        <v>353</v>
      </c>
      <c r="Z121" s="29" t="s">
        <v>353</v>
      </c>
      <c r="AA121" s="29" t="s">
        <v>353</v>
      </c>
      <c r="AB121" s="29" t="s">
        <v>353</v>
      </c>
      <c r="AC121" s="29" t="s">
        <v>353</v>
      </c>
      <c r="AD121" s="29" t="s">
        <v>353</v>
      </c>
      <c r="AE121" s="29" t="s">
        <v>353</v>
      </c>
      <c r="AF121" s="29" t="s">
        <v>353</v>
      </c>
      <c r="AG121" s="29" t="s">
        <v>353</v>
      </c>
      <c r="AH121" s="29" t="s">
        <v>353</v>
      </c>
      <c r="AI121" s="29" t="s">
        <v>353</v>
      </c>
      <c r="AJ121" s="29" t="s">
        <v>353</v>
      </c>
      <c r="AK121" s="29" t="s">
        <v>353</v>
      </c>
      <c r="AL121" s="29" t="s">
        <v>353</v>
      </c>
      <c r="AM121" s="29" t="s">
        <v>353</v>
      </c>
      <c r="AN121" s="29" t="s">
        <v>353</v>
      </c>
      <c r="AO121" s="29" t="s">
        <v>353</v>
      </c>
      <c r="AP121" s="29" t="s">
        <v>353</v>
      </c>
      <c r="AQ121" s="29" t="s">
        <v>353</v>
      </c>
      <c r="AR121" s="29" t="s">
        <v>353</v>
      </c>
      <c r="AS121" s="29" t="s">
        <v>353</v>
      </c>
      <c r="AT121" s="29" t="s">
        <v>353</v>
      </c>
      <c r="AU121" s="29" t="s">
        <v>353</v>
      </c>
      <c r="AV121" s="29" t="s">
        <v>353</v>
      </c>
      <c r="AW121" s="29" t="s">
        <v>353</v>
      </c>
      <c r="AX121" s="29" t="s">
        <v>353</v>
      </c>
      <c r="AY121" s="29" t="s">
        <v>353</v>
      </c>
      <c r="AZ121" s="29" t="s">
        <v>353</v>
      </c>
      <c r="BA121" s="29" t="s">
        <v>353</v>
      </c>
      <c r="BB121" s="29" t="s">
        <v>353</v>
      </c>
      <c r="BC121" s="29" t="s">
        <v>353</v>
      </c>
      <c r="BD121" s="29" t="s">
        <v>353</v>
      </c>
      <c r="BE121" s="29" t="s">
        <v>353</v>
      </c>
      <c r="BF121" s="29" t="s">
        <v>353</v>
      </c>
      <c r="BG121" s="29" t="s">
        <v>353</v>
      </c>
      <c r="BH121" s="29" t="s">
        <v>353</v>
      </c>
      <c r="BI121" s="29" t="s">
        <v>353</v>
      </c>
      <c r="BJ121" s="29" t="s">
        <v>353</v>
      </c>
      <c r="BK121" s="29" t="s">
        <v>353</v>
      </c>
      <c r="BL121" s="29" t="s">
        <v>353</v>
      </c>
      <c r="BM121" s="29" t="s">
        <v>353</v>
      </c>
      <c r="BN121" s="29" t="s">
        <v>353</v>
      </c>
      <c r="BO121" s="29" t="s">
        <v>353</v>
      </c>
      <c r="BP121" s="29" t="s">
        <v>353</v>
      </c>
      <c r="BQ121" s="29" t="s">
        <v>353</v>
      </c>
      <c r="BR121" s="29" t="s">
        <v>353</v>
      </c>
      <c r="BS121" s="29" t="s">
        <v>353</v>
      </c>
      <c r="BT121" s="29" t="s">
        <v>353</v>
      </c>
      <c r="BU121" s="29" t="s">
        <v>353</v>
      </c>
      <c r="BV121" s="29" t="s">
        <v>353</v>
      </c>
      <c r="BW121" s="29" t="s">
        <v>353</v>
      </c>
      <c r="BX121" s="29" t="s">
        <v>353</v>
      </c>
      <c r="BY121" s="29" t="s">
        <v>353</v>
      </c>
      <c r="BZ121" s="29" t="s">
        <v>353</v>
      </c>
      <c r="CA121" s="29" t="s">
        <v>353</v>
      </c>
      <c r="CB121" s="29" t="s">
        <v>353</v>
      </c>
      <c r="CC121" s="29" t="s">
        <v>353</v>
      </c>
      <c r="CD121" s="29" t="s">
        <v>353</v>
      </c>
      <c r="CE121" s="29" t="s">
        <v>353</v>
      </c>
      <c r="CF121" s="29" t="s">
        <v>353</v>
      </c>
      <c r="CG121" s="29" t="s">
        <v>353</v>
      </c>
      <c r="CH121" s="29" t="s">
        <v>353</v>
      </c>
      <c r="CI121" s="29" t="s">
        <v>353</v>
      </c>
      <c r="CJ121" s="29" t="s">
        <v>353</v>
      </c>
      <c r="CK121" s="29" t="s">
        <v>353</v>
      </c>
      <c r="CL121" s="29" t="s">
        <v>353</v>
      </c>
    </row>
    <row r="122" spans="1:90" s="17" customFormat="1" ht="45" x14ac:dyDescent="0.25">
      <c r="A122" s="8" t="s">
        <v>178</v>
      </c>
      <c r="B122" s="9" t="s">
        <v>179</v>
      </c>
      <c r="C122" s="57" t="s">
        <v>11</v>
      </c>
      <c r="D122" s="29" t="s">
        <v>353</v>
      </c>
      <c r="E122" s="29" t="s">
        <v>353</v>
      </c>
      <c r="F122" s="29" t="s">
        <v>353</v>
      </c>
      <c r="G122" s="29" t="s">
        <v>353</v>
      </c>
      <c r="H122" s="29" t="s">
        <v>353</v>
      </c>
      <c r="I122" s="29" t="s">
        <v>353</v>
      </c>
      <c r="J122" s="29" t="s">
        <v>353</v>
      </c>
      <c r="K122" s="29" t="s">
        <v>353</v>
      </c>
      <c r="L122" s="29" t="s">
        <v>353</v>
      </c>
      <c r="M122" s="29" t="s">
        <v>353</v>
      </c>
      <c r="N122" s="29" t="s">
        <v>353</v>
      </c>
      <c r="O122" s="29" t="s">
        <v>353</v>
      </c>
      <c r="P122" s="29" t="s">
        <v>353</v>
      </c>
      <c r="Q122" s="29" t="s">
        <v>353</v>
      </c>
      <c r="R122" s="29" t="s">
        <v>353</v>
      </c>
      <c r="S122" s="29" t="s">
        <v>353</v>
      </c>
      <c r="T122" s="29" t="s">
        <v>353</v>
      </c>
      <c r="U122" s="29" t="s">
        <v>353</v>
      </c>
      <c r="V122" s="29" t="s">
        <v>353</v>
      </c>
      <c r="W122" s="29" t="s">
        <v>353</v>
      </c>
      <c r="X122" s="29" t="s">
        <v>353</v>
      </c>
      <c r="Y122" s="29" t="s">
        <v>353</v>
      </c>
      <c r="Z122" s="29" t="s">
        <v>353</v>
      </c>
      <c r="AA122" s="29" t="s">
        <v>353</v>
      </c>
      <c r="AB122" s="29" t="s">
        <v>353</v>
      </c>
      <c r="AC122" s="29" t="s">
        <v>353</v>
      </c>
      <c r="AD122" s="29" t="s">
        <v>353</v>
      </c>
      <c r="AE122" s="29" t="s">
        <v>353</v>
      </c>
      <c r="AF122" s="29" t="s">
        <v>353</v>
      </c>
      <c r="AG122" s="29" t="s">
        <v>353</v>
      </c>
      <c r="AH122" s="29" t="s">
        <v>353</v>
      </c>
      <c r="AI122" s="29" t="s">
        <v>353</v>
      </c>
      <c r="AJ122" s="29" t="s">
        <v>353</v>
      </c>
      <c r="AK122" s="29" t="s">
        <v>353</v>
      </c>
      <c r="AL122" s="29" t="s">
        <v>353</v>
      </c>
      <c r="AM122" s="29" t="s">
        <v>353</v>
      </c>
      <c r="AN122" s="29" t="s">
        <v>353</v>
      </c>
      <c r="AO122" s="29" t="s">
        <v>353</v>
      </c>
      <c r="AP122" s="29" t="s">
        <v>353</v>
      </c>
      <c r="AQ122" s="29" t="s">
        <v>353</v>
      </c>
      <c r="AR122" s="29" t="s">
        <v>353</v>
      </c>
      <c r="AS122" s="29" t="s">
        <v>353</v>
      </c>
      <c r="AT122" s="29" t="s">
        <v>353</v>
      </c>
      <c r="AU122" s="29" t="s">
        <v>353</v>
      </c>
      <c r="AV122" s="29" t="s">
        <v>353</v>
      </c>
      <c r="AW122" s="29" t="s">
        <v>353</v>
      </c>
      <c r="AX122" s="29" t="s">
        <v>353</v>
      </c>
      <c r="AY122" s="29" t="s">
        <v>353</v>
      </c>
      <c r="AZ122" s="29" t="s">
        <v>353</v>
      </c>
      <c r="BA122" s="29" t="s">
        <v>353</v>
      </c>
      <c r="BB122" s="29" t="s">
        <v>353</v>
      </c>
      <c r="BC122" s="29" t="s">
        <v>353</v>
      </c>
      <c r="BD122" s="29" t="s">
        <v>353</v>
      </c>
      <c r="BE122" s="29" t="s">
        <v>353</v>
      </c>
      <c r="BF122" s="29" t="s">
        <v>353</v>
      </c>
      <c r="BG122" s="29" t="s">
        <v>353</v>
      </c>
      <c r="BH122" s="29" t="s">
        <v>353</v>
      </c>
      <c r="BI122" s="29" t="s">
        <v>353</v>
      </c>
      <c r="BJ122" s="29" t="s">
        <v>353</v>
      </c>
      <c r="BK122" s="29" t="s">
        <v>353</v>
      </c>
      <c r="BL122" s="29" t="s">
        <v>353</v>
      </c>
      <c r="BM122" s="29" t="s">
        <v>353</v>
      </c>
      <c r="BN122" s="29" t="s">
        <v>353</v>
      </c>
      <c r="BO122" s="29" t="s">
        <v>353</v>
      </c>
      <c r="BP122" s="29" t="s">
        <v>353</v>
      </c>
      <c r="BQ122" s="29" t="s">
        <v>353</v>
      </c>
      <c r="BR122" s="29" t="s">
        <v>353</v>
      </c>
      <c r="BS122" s="29" t="s">
        <v>353</v>
      </c>
      <c r="BT122" s="29" t="s">
        <v>353</v>
      </c>
      <c r="BU122" s="29" t="s">
        <v>353</v>
      </c>
      <c r="BV122" s="29" t="s">
        <v>353</v>
      </c>
      <c r="BW122" s="29" t="s">
        <v>353</v>
      </c>
      <c r="BX122" s="29" t="s">
        <v>353</v>
      </c>
      <c r="BY122" s="29" t="s">
        <v>353</v>
      </c>
      <c r="BZ122" s="29" t="s">
        <v>353</v>
      </c>
      <c r="CA122" s="29" t="s">
        <v>353</v>
      </c>
      <c r="CB122" s="29" t="s">
        <v>353</v>
      </c>
      <c r="CC122" s="29" t="s">
        <v>353</v>
      </c>
      <c r="CD122" s="29" t="s">
        <v>353</v>
      </c>
      <c r="CE122" s="29" t="s">
        <v>353</v>
      </c>
      <c r="CF122" s="29" t="s">
        <v>353</v>
      </c>
      <c r="CG122" s="29" t="s">
        <v>353</v>
      </c>
      <c r="CH122" s="29" t="s">
        <v>353</v>
      </c>
      <c r="CI122" s="29" t="s">
        <v>353</v>
      </c>
      <c r="CJ122" s="29" t="s">
        <v>353</v>
      </c>
      <c r="CK122" s="29" t="s">
        <v>353</v>
      </c>
      <c r="CL122" s="29" t="s">
        <v>353</v>
      </c>
    </row>
    <row r="123" spans="1:90" s="17" customFormat="1" ht="30" x14ac:dyDescent="0.25">
      <c r="A123" s="8" t="s">
        <v>180</v>
      </c>
      <c r="B123" s="9" t="s">
        <v>181</v>
      </c>
      <c r="C123" s="57" t="s">
        <v>11</v>
      </c>
      <c r="D123" s="29" t="s">
        <v>353</v>
      </c>
      <c r="E123" s="29" t="s">
        <v>353</v>
      </c>
      <c r="F123" s="29" t="s">
        <v>353</v>
      </c>
      <c r="G123" s="29" t="s">
        <v>353</v>
      </c>
      <c r="H123" s="29" t="s">
        <v>353</v>
      </c>
      <c r="I123" s="29" t="s">
        <v>353</v>
      </c>
      <c r="J123" s="29" t="s">
        <v>353</v>
      </c>
      <c r="K123" s="29" t="s">
        <v>353</v>
      </c>
      <c r="L123" s="29" t="s">
        <v>353</v>
      </c>
      <c r="M123" s="29" t="s">
        <v>353</v>
      </c>
      <c r="N123" s="29" t="s">
        <v>353</v>
      </c>
      <c r="O123" s="29" t="s">
        <v>353</v>
      </c>
      <c r="P123" s="29" t="s">
        <v>353</v>
      </c>
      <c r="Q123" s="29" t="s">
        <v>353</v>
      </c>
      <c r="R123" s="29" t="s">
        <v>353</v>
      </c>
      <c r="S123" s="29" t="s">
        <v>353</v>
      </c>
      <c r="T123" s="29" t="s">
        <v>353</v>
      </c>
      <c r="U123" s="29" t="s">
        <v>353</v>
      </c>
      <c r="V123" s="29" t="s">
        <v>353</v>
      </c>
      <c r="W123" s="29" t="s">
        <v>353</v>
      </c>
      <c r="X123" s="29" t="s">
        <v>353</v>
      </c>
      <c r="Y123" s="29" t="s">
        <v>353</v>
      </c>
      <c r="Z123" s="29" t="s">
        <v>353</v>
      </c>
      <c r="AA123" s="29" t="s">
        <v>353</v>
      </c>
      <c r="AB123" s="29" t="s">
        <v>353</v>
      </c>
      <c r="AC123" s="29" t="s">
        <v>353</v>
      </c>
      <c r="AD123" s="29" t="s">
        <v>353</v>
      </c>
      <c r="AE123" s="29" t="s">
        <v>353</v>
      </c>
      <c r="AF123" s="29" t="s">
        <v>353</v>
      </c>
      <c r="AG123" s="29" t="s">
        <v>353</v>
      </c>
      <c r="AH123" s="29" t="s">
        <v>353</v>
      </c>
      <c r="AI123" s="29" t="s">
        <v>353</v>
      </c>
      <c r="AJ123" s="29" t="s">
        <v>353</v>
      </c>
      <c r="AK123" s="29" t="s">
        <v>353</v>
      </c>
      <c r="AL123" s="29" t="s">
        <v>353</v>
      </c>
      <c r="AM123" s="29" t="s">
        <v>353</v>
      </c>
      <c r="AN123" s="29" t="s">
        <v>353</v>
      </c>
      <c r="AO123" s="29" t="s">
        <v>353</v>
      </c>
      <c r="AP123" s="29" t="s">
        <v>353</v>
      </c>
      <c r="AQ123" s="29" t="s">
        <v>353</v>
      </c>
      <c r="AR123" s="29" t="s">
        <v>353</v>
      </c>
      <c r="AS123" s="29" t="s">
        <v>353</v>
      </c>
      <c r="AT123" s="29" t="s">
        <v>353</v>
      </c>
      <c r="AU123" s="29" t="s">
        <v>353</v>
      </c>
      <c r="AV123" s="29" t="s">
        <v>353</v>
      </c>
      <c r="AW123" s="29" t="s">
        <v>353</v>
      </c>
      <c r="AX123" s="29" t="s">
        <v>353</v>
      </c>
      <c r="AY123" s="29" t="s">
        <v>353</v>
      </c>
      <c r="AZ123" s="29" t="s">
        <v>353</v>
      </c>
      <c r="BA123" s="29" t="s">
        <v>353</v>
      </c>
      <c r="BB123" s="29" t="s">
        <v>353</v>
      </c>
      <c r="BC123" s="29" t="s">
        <v>353</v>
      </c>
      <c r="BD123" s="29" t="s">
        <v>353</v>
      </c>
      <c r="BE123" s="29" t="s">
        <v>353</v>
      </c>
      <c r="BF123" s="29" t="s">
        <v>353</v>
      </c>
      <c r="BG123" s="29" t="s">
        <v>353</v>
      </c>
      <c r="BH123" s="29" t="s">
        <v>353</v>
      </c>
      <c r="BI123" s="29" t="s">
        <v>353</v>
      </c>
      <c r="BJ123" s="29" t="s">
        <v>353</v>
      </c>
      <c r="BK123" s="29" t="s">
        <v>353</v>
      </c>
      <c r="BL123" s="29" t="s">
        <v>353</v>
      </c>
      <c r="BM123" s="29" t="s">
        <v>353</v>
      </c>
      <c r="BN123" s="29" t="s">
        <v>353</v>
      </c>
      <c r="BO123" s="29" t="s">
        <v>353</v>
      </c>
      <c r="BP123" s="29" t="s">
        <v>353</v>
      </c>
      <c r="BQ123" s="29" t="s">
        <v>353</v>
      </c>
      <c r="BR123" s="29" t="s">
        <v>353</v>
      </c>
      <c r="BS123" s="29" t="s">
        <v>353</v>
      </c>
      <c r="BT123" s="29" t="s">
        <v>353</v>
      </c>
      <c r="BU123" s="29" t="s">
        <v>353</v>
      </c>
      <c r="BV123" s="29" t="s">
        <v>353</v>
      </c>
      <c r="BW123" s="29" t="s">
        <v>353</v>
      </c>
      <c r="BX123" s="29" t="s">
        <v>353</v>
      </c>
      <c r="BY123" s="29" t="s">
        <v>353</v>
      </c>
      <c r="BZ123" s="29" t="s">
        <v>353</v>
      </c>
      <c r="CA123" s="29" t="s">
        <v>353</v>
      </c>
      <c r="CB123" s="29" t="s">
        <v>353</v>
      </c>
      <c r="CC123" s="29" t="s">
        <v>353</v>
      </c>
      <c r="CD123" s="29" t="s">
        <v>353</v>
      </c>
      <c r="CE123" s="29" t="s">
        <v>353</v>
      </c>
      <c r="CF123" s="29" t="s">
        <v>353</v>
      </c>
      <c r="CG123" s="29" t="s">
        <v>353</v>
      </c>
      <c r="CH123" s="29" t="s">
        <v>353</v>
      </c>
      <c r="CI123" s="29" t="s">
        <v>353</v>
      </c>
      <c r="CJ123" s="29" t="s">
        <v>353</v>
      </c>
      <c r="CK123" s="29" t="s">
        <v>353</v>
      </c>
      <c r="CL123" s="29" t="s">
        <v>353</v>
      </c>
    </row>
    <row r="124" spans="1:90" s="17" customFormat="1" ht="30" x14ac:dyDescent="0.25">
      <c r="A124" s="8" t="s">
        <v>182</v>
      </c>
      <c r="B124" s="9" t="s">
        <v>183</v>
      </c>
      <c r="C124" s="57" t="s">
        <v>11</v>
      </c>
      <c r="D124" s="29" t="s">
        <v>353</v>
      </c>
      <c r="E124" s="29" t="s">
        <v>353</v>
      </c>
      <c r="F124" s="29" t="s">
        <v>353</v>
      </c>
      <c r="G124" s="29" t="s">
        <v>353</v>
      </c>
      <c r="H124" s="29" t="s">
        <v>353</v>
      </c>
      <c r="I124" s="29" t="s">
        <v>353</v>
      </c>
      <c r="J124" s="29" t="s">
        <v>353</v>
      </c>
      <c r="K124" s="29" t="s">
        <v>353</v>
      </c>
      <c r="L124" s="29" t="s">
        <v>353</v>
      </c>
      <c r="M124" s="29" t="s">
        <v>353</v>
      </c>
      <c r="N124" s="29" t="s">
        <v>353</v>
      </c>
      <c r="O124" s="29" t="s">
        <v>353</v>
      </c>
      <c r="P124" s="29" t="s">
        <v>353</v>
      </c>
      <c r="Q124" s="29" t="s">
        <v>353</v>
      </c>
      <c r="R124" s="29" t="s">
        <v>353</v>
      </c>
      <c r="S124" s="29" t="s">
        <v>353</v>
      </c>
      <c r="T124" s="29" t="s">
        <v>353</v>
      </c>
      <c r="U124" s="29" t="s">
        <v>353</v>
      </c>
      <c r="V124" s="29" t="s">
        <v>353</v>
      </c>
      <c r="W124" s="29" t="s">
        <v>353</v>
      </c>
      <c r="X124" s="29" t="s">
        <v>353</v>
      </c>
      <c r="Y124" s="29" t="s">
        <v>353</v>
      </c>
      <c r="Z124" s="29" t="s">
        <v>353</v>
      </c>
      <c r="AA124" s="29" t="s">
        <v>353</v>
      </c>
      <c r="AB124" s="29" t="s">
        <v>353</v>
      </c>
      <c r="AC124" s="29" t="s">
        <v>353</v>
      </c>
      <c r="AD124" s="29" t="s">
        <v>353</v>
      </c>
      <c r="AE124" s="29" t="s">
        <v>353</v>
      </c>
      <c r="AF124" s="29" t="s">
        <v>353</v>
      </c>
      <c r="AG124" s="29" t="s">
        <v>353</v>
      </c>
      <c r="AH124" s="29" t="s">
        <v>353</v>
      </c>
      <c r="AI124" s="29" t="s">
        <v>353</v>
      </c>
      <c r="AJ124" s="29" t="s">
        <v>353</v>
      </c>
      <c r="AK124" s="29" t="s">
        <v>353</v>
      </c>
      <c r="AL124" s="29" t="s">
        <v>353</v>
      </c>
      <c r="AM124" s="29" t="s">
        <v>353</v>
      </c>
      <c r="AN124" s="29" t="s">
        <v>353</v>
      </c>
      <c r="AO124" s="29" t="s">
        <v>353</v>
      </c>
      <c r="AP124" s="29" t="s">
        <v>353</v>
      </c>
      <c r="AQ124" s="29" t="s">
        <v>353</v>
      </c>
      <c r="AR124" s="29" t="s">
        <v>353</v>
      </c>
      <c r="AS124" s="29" t="s">
        <v>353</v>
      </c>
      <c r="AT124" s="29" t="s">
        <v>353</v>
      </c>
      <c r="AU124" s="29" t="s">
        <v>353</v>
      </c>
      <c r="AV124" s="29" t="s">
        <v>353</v>
      </c>
      <c r="AW124" s="29" t="s">
        <v>353</v>
      </c>
      <c r="AX124" s="29" t="s">
        <v>353</v>
      </c>
      <c r="AY124" s="29" t="s">
        <v>353</v>
      </c>
      <c r="AZ124" s="29" t="s">
        <v>353</v>
      </c>
      <c r="BA124" s="29" t="s">
        <v>353</v>
      </c>
      <c r="BB124" s="29" t="s">
        <v>353</v>
      </c>
      <c r="BC124" s="29" t="s">
        <v>353</v>
      </c>
      <c r="BD124" s="29" t="s">
        <v>353</v>
      </c>
      <c r="BE124" s="29" t="s">
        <v>353</v>
      </c>
      <c r="BF124" s="29" t="s">
        <v>353</v>
      </c>
      <c r="BG124" s="29" t="s">
        <v>353</v>
      </c>
      <c r="BH124" s="29" t="s">
        <v>353</v>
      </c>
      <c r="BI124" s="29" t="s">
        <v>353</v>
      </c>
      <c r="BJ124" s="29" t="s">
        <v>353</v>
      </c>
      <c r="BK124" s="29" t="s">
        <v>353</v>
      </c>
      <c r="BL124" s="29" t="s">
        <v>353</v>
      </c>
      <c r="BM124" s="29" t="s">
        <v>353</v>
      </c>
      <c r="BN124" s="29" t="s">
        <v>353</v>
      </c>
      <c r="BO124" s="29" t="s">
        <v>353</v>
      </c>
      <c r="BP124" s="29" t="s">
        <v>353</v>
      </c>
      <c r="BQ124" s="29" t="s">
        <v>353</v>
      </c>
      <c r="BR124" s="29" t="s">
        <v>353</v>
      </c>
      <c r="BS124" s="29" t="s">
        <v>353</v>
      </c>
      <c r="BT124" s="29" t="s">
        <v>353</v>
      </c>
      <c r="BU124" s="29" t="s">
        <v>353</v>
      </c>
      <c r="BV124" s="29" t="s">
        <v>353</v>
      </c>
      <c r="BW124" s="29" t="s">
        <v>353</v>
      </c>
      <c r="BX124" s="29" t="s">
        <v>353</v>
      </c>
      <c r="BY124" s="29" t="s">
        <v>353</v>
      </c>
      <c r="BZ124" s="29" t="s">
        <v>353</v>
      </c>
      <c r="CA124" s="29" t="s">
        <v>353</v>
      </c>
      <c r="CB124" s="29" t="s">
        <v>353</v>
      </c>
      <c r="CC124" s="29" t="s">
        <v>353</v>
      </c>
      <c r="CD124" s="29" t="s">
        <v>353</v>
      </c>
      <c r="CE124" s="29" t="s">
        <v>353</v>
      </c>
      <c r="CF124" s="29" t="s">
        <v>353</v>
      </c>
      <c r="CG124" s="29" t="s">
        <v>353</v>
      </c>
      <c r="CH124" s="29" t="s">
        <v>353</v>
      </c>
      <c r="CI124" s="29" t="s">
        <v>353</v>
      </c>
      <c r="CJ124" s="29" t="s">
        <v>353</v>
      </c>
      <c r="CK124" s="29" t="s">
        <v>353</v>
      </c>
      <c r="CL124" s="29" t="s">
        <v>353</v>
      </c>
    </row>
    <row r="125" spans="1:90" s="17" customFormat="1" ht="45" x14ac:dyDescent="0.25">
      <c r="A125" s="8" t="s">
        <v>184</v>
      </c>
      <c r="B125" s="9" t="s">
        <v>185</v>
      </c>
      <c r="C125" s="57" t="s">
        <v>11</v>
      </c>
      <c r="D125" s="29" t="s">
        <v>353</v>
      </c>
      <c r="E125" s="29" t="s">
        <v>353</v>
      </c>
      <c r="F125" s="29" t="s">
        <v>353</v>
      </c>
      <c r="G125" s="29" t="s">
        <v>353</v>
      </c>
      <c r="H125" s="29" t="s">
        <v>353</v>
      </c>
      <c r="I125" s="29" t="s">
        <v>353</v>
      </c>
      <c r="J125" s="29" t="s">
        <v>353</v>
      </c>
      <c r="K125" s="29" t="s">
        <v>353</v>
      </c>
      <c r="L125" s="29" t="s">
        <v>353</v>
      </c>
      <c r="M125" s="29" t="s">
        <v>353</v>
      </c>
      <c r="N125" s="29" t="s">
        <v>353</v>
      </c>
      <c r="O125" s="29" t="s">
        <v>353</v>
      </c>
      <c r="P125" s="29" t="s">
        <v>353</v>
      </c>
      <c r="Q125" s="29" t="s">
        <v>353</v>
      </c>
      <c r="R125" s="29" t="s">
        <v>353</v>
      </c>
      <c r="S125" s="29" t="s">
        <v>353</v>
      </c>
      <c r="T125" s="29" t="s">
        <v>353</v>
      </c>
      <c r="U125" s="29" t="s">
        <v>353</v>
      </c>
      <c r="V125" s="29" t="s">
        <v>353</v>
      </c>
      <c r="W125" s="29" t="s">
        <v>353</v>
      </c>
      <c r="X125" s="29" t="s">
        <v>353</v>
      </c>
      <c r="Y125" s="29" t="s">
        <v>353</v>
      </c>
      <c r="Z125" s="29" t="s">
        <v>353</v>
      </c>
      <c r="AA125" s="29" t="s">
        <v>353</v>
      </c>
      <c r="AB125" s="29" t="s">
        <v>353</v>
      </c>
      <c r="AC125" s="29" t="s">
        <v>353</v>
      </c>
      <c r="AD125" s="29" t="s">
        <v>353</v>
      </c>
      <c r="AE125" s="29" t="s">
        <v>353</v>
      </c>
      <c r="AF125" s="29" t="s">
        <v>353</v>
      </c>
      <c r="AG125" s="29" t="s">
        <v>353</v>
      </c>
      <c r="AH125" s="29" t="s">
        <v>353</v>
      </c>
      <c r="AI125" s="29" t="s">
        <v>353</v>
      </c>
      <c r="AJ125" s="29" t="s">
        <v>353</v>
      </c>
      <c r="AK125" s="29" t="s">
        <v>353</v>
      </c>
      <c r="AL125" s="29" t="s">
        <v>353</v>
      </c>
      <c r="AM125" s="29" t="s">
        <v>353</v>
      </c>
      <c r="AN125" s="29" t="s">
        <v>353</v>
      </c>
      <c r="AO125" s="29" t="s">
        <v>353</v>
      </c>
      <c r="AP125" s="29" t="s">
        <v>353</v>
      </c>
      <c r="AQ125" s="29" t="s">
        <v>353</v>
      </c>
      <c r="AR125" s="29" t="s">
        <v>353</v>
      </c>
      <c r="AS125" s="29" t="s">
        <v>353</v>
      </c>
      <c r="AT125" s="29" t="s">
        <v>353</v>
      </c>
      <c r="AU125" s="29" t="s">
        <v>353</v>
      </c>
      <c r="AV125" s="29" t="s">
        <v>353</v>
      </c>
      <c r="AW125" s="29" t="s">
        <v>353</v>
      </c>
      <c r="AX125" s="29" t="s">
        <v>353</v>
      </c>
      <c r="AY125" s="29" t="s">
        <v>353</v>
      </c>
      <c r="AZ125" s="29" t="s">
        <v>353</v>
      </c>
      <c r="BA125" s="29" t="s">
        <v>353</v>
      </c>
      <c r="BB125" s="29" t="s">
        <v>353</v>
      </c>
      <c r="BC125" s="29" t="s">
        <v>353</v>
      </c>
      <c r="BD125" s="29" t="s">
        <v>353</v>
      </c>
      <c r="BE125" s="29" t="s">
        <v>353</v>
      </c>
      <c r="BF125" s="29" t="s">
        <v>353</v>
      </c>
      <c r="BG125" s="29" t="s">
        <v>353</v>
      </c>
      <c r="BH125" s="29" t="s">
        <v>353</v>
      </c>
      <c r="BI125" s="29" t="s">
        <v>353</v>
      </c>
      <c r="BJ125" s="29" t="s">
        <v>353</v>
      </c>
      <c r="BK125" s="29" t="s">
        <v>353</v>
      </c>
      <c r="BL125" s="29" t="s">
        <v>353</v>
      </c>
      <c r="BM125" s="29" t="s">
        <v>353</v>
      </c>
      <c r="BN125" s="29" t="s">
        <v>353</v>
      </c>
      <c r="BO125" s="29" t="s">
        <v>353</v>
      </c>
      <c r="BP125" s="29" t="s">
        <v>353</v>
      </c>
      <c r="BQ125" s="29" t="s">
        <v>353</v>
      </c>
      <c r="BR125" s="29" t="s">
        <v>353</v>
      </c>
      <c r="BS125" s="29" t="s">
        <v>353</v>
      </c>
      <c r="BT125" s="29" t="s">
        <v>353</v>
      </c>
      <c r="BU125" s="29" t="s">
        <v>353</v>
      </c>
      <c r="BV125" s="29" t="s">
        <v>353</v>
      </c>
      <c r="BW125" s="29" t="s">
        <v>353</v>
      </c>
      <c r="BX125" s="29" t="s">
        <v>353</v>
      </c>
      <c r="BY125" s="29" t="s">
        <v>353</v>
      </c>
      <c r="BZ125" s="29" t="s">
        <v>353</v>
      </c>
      <c r="CA125" s="29" t="s">
        <v>353</v>
      </c>
      <c r="CB125" s="29" t="s">
        <v>353</v>
      </c>
      <c r="CC125" s="29" t="s">
        <v>353</v>
      </c>
      <c r="CD125" s="29" t="s">
        <v>353</v>
      </c>
      <c r="CE125" s="29" t="s">
        <v>353</v>
      </c>
      <c r="CF125" s="29" t="s">
        <v>353</v>
      </c>
      <c r="CG125" s="29" t="s">
        <v>353</v>
      </c>
      <c r="CH125" s="29" t="s">
        <v>353</v>
      </c>
      <c r="CI125" s="29" t="s">
        <v>353</v>
      </c>
      <c r="CJ125" s="29" t="s">
        <v>353</v>
      </c>
      <c r="CK125" s="29" t="s">
        <v>353</v>
      </c>
      <c r="CL125" s="29" t="s">
        <v>353</v>
      </c>
    </row>
    <row r="126" spans="1:90" ht="60" x14ac:dyDescent="0.25">
      <c r="A126" s="8" t="s">
        <v>186</v>
      </c>
      <c r="B126" s="9" t="s">
        <v>187</v>
      </c>
      <c r="C126" s="57" t="s">
        <v>11</v>
      </c>
      <c r="D126" s="29" t="s">
        <v>353</v>
      </c>
      <c r="E126" s="29" t="s">
        <v>353</v>
      </c>
      <c r="F126" s="29" t="s">
        <v>353</v>
      </c>
      <c r="G126" s="29" t="s">
        <v>353</v>
      </c>
      <c r="H126" s="29" t="s">
        <v>353</v>
      </c>
      <c r="I126" s="29" t="s">
        <v>353</v>
      </c>
      <c r="J126" s="29" t="s">
        <v>353</v>
      </c>
      <c r="K126" s="29" t="s">
        <v>353</v>
      </c>
      <c r="L126" s="29" t="s">
        <v>353</v>
      </c>
      <c r="M126" s="29" t="s">
        <v>353</v>
      </c>
      <c r="N126" s="29" t="s">
        <v>353</v>
      </c>
      <c r="O126" s="29" t="s">
        <v>353</v>
      </c>
      <c r="P126" s="29" t="s">
        <v>353</v>
      </c>
      <c r="Q126" s="29" t="s">
        <v>353</v>
      </c>
      <c r="R126" s="29" t="s">
        <v>353</v>
      </c>
      <c r="S126" s="29" t="s">
        <v>353</v>
      </c>
      <c r="T126" s="29" t="s">
        <v>353</v>
      </c>
      <c r="U126" s="29" t="s">
        <v>353</v>
      </c>
      <c r="V126" s="29" t="s">
        <v>353</v>
      </c>
      <c r="W126" s="29" t="s">
        <v>353</v>
      </c>
      <c r="X126" s="29" t="s">
        <v>353</v>
      </c>
      <c r="Y126" s="29" t="s">
        <v>353</v>
      </c>
      <c r="Z126" s="29" t="s">
        <v>353</v>
      </c>
      <c r="AA126" s="29" t="s">
        <v>353</v>
      </c>
      <c r="AB126" s="29" t="s">
        <v>353</v>
      </c>
      <c r="AC126" s="29" t="s">
        <v>353</v>
      </c>
      <c r="AD126" s="29" t="s">
        <v>353</v>
      </c>
      <c r="AE126" s="29" t="s">
        <v>353</v>
      </c>
      <c r="AF126" s="29" t="s">
        <v>353</v>
      </c>
      <c r="AG126" s="29" t="s">
        <v>353</v>
      </c>
      <c r="AH126" s="29" t="s">
        <v>353</v>
      </c>
      <c r="AI126" s="29" t="s">
        <v>353</v>
      </c>
      <c r="AJ126" s="29" t="s">
        <v>353</v>
      </c>
      <c r="AK126" s="29" t="s">
        <v>353</v>
      </c>
      <c r="AL126" s="29" t="s">
        <v>353</v>
      </c>
      <c r="AM126" s="29" t="s">
        <v>353</v>
      </c>
      <c r="AN126" s="29" t="s">
        <v>353</v>
      </c>
      <c r="AO126" s="29" t="s">
        <v>353</v>
      </c>
      <c r="AP126" s="29" t="s">
        <v>353</v>
      </c>
      <c r="AQ126" s="29" t="s">
        <v>353</v>
      </c>
      <c r="AR126" s="29" t="s">
        <v>353</v>
      </c>
      <c r="AS126" s="29" t="s">
        <v>353</v>
      </c>
      <c r="AT126" s="29" t="s">
        <v>353</v>
      </c>
      <c r="AU126" s="29" t="s">
        <v>353</v>
      </c>
      <c r="AV126" s="29" t="s">
        <v>353</v>
      </c>
      <c r="AW126" s="29" t="s">
        <v>353</v>
      </c>
      <c r="AX126" s="29" t="s">
        <v>353</v>
      </c>
      <c r="AY126" s="29" t="s">
        <v>353</v>
      </c>
      <c r="AZ126" s="29" t="s">
        <v>353</v>
      </c>
      <c r="BA126" s="29" t="s">
        <v>353</v>
      </c>
      <c r="BB126" s="29" t="s">
        <v>353</v>
      </c>
      <c r="BC126" s="29" t="s">
        <v>353</v>
      </c>
      <c r="BD126" s="29" t="s">
        <v>353</v>
      </c>
      <c r="BE126" s="29" t="s">
        <v>353</v>
      </c>
      <c r="BF126" s="29" t="s">
        <v>353</v>
      </c>
      <c r="BG126" s="29" t="s">
        <v>353</v>
      </c>
      <c r="BH126" s="29" t="s">
        <v>353</v>
      </c>
      <c r="BI126" s="29" t="s">
        <v>353</v>
      </c>
      <c r="BJ126" s="29" t="s">
        <v>353</v>
      </c>
      <c r="BK126" s="29" t="s">
        <v>353</v>
      </c>
      <c r="BL126" s="29" t="s">
        <v>353</v>
      </c>
      <c r="BM126" s="29" t="s">
        <v>353</v>
      </c>
      <c r="BN126" s="29" t="s">
        <v>353</v>
      </c>
      <c r="BO126" s="29" t="s">
        <v>353</v>
      </c>
      <c r="BP126" s="29" t="s">
        <v>353</v>
      </c>
      <c r="BQ126" s="29" t="s">
        <v>353</v>
      </c>
      <c r="BR126" s="29" t="s">
        <v>353</v>
      </c>
      <c r="BS126" s="29" t="s">
        <v>353</v>
      </c>
      <c r="BT126" s="29" t="s">
        <v>353</v>
      </c>
      <c r="BU126" s="29" t="s">
        <v>353</v>
      </c>
      <c r="BV126" s="29" t="s">
        <v>353</v>
      </c>
      <c r="BW126" s="29" t="s">
        <v>353</v>
      </c>
      <c r="BX126" s="29" t="s">
        <v>353</v>
      </c>
      <c r="BY126" s="29" t="s">
        <v>353</v>
      </c>
      <c r="BZ126" s="29" t="s">
        <v>353</v>
      </c>
      <c r="CA126" s="29" t="s">
        <v>353</v>
      </c>
      <c r="CB126" s="29" t="s">
        <v>353</v>
      </c>
      <c r="CC126" s="29" t="s">
        <v>353</v>
      </c>
      <c r="CD126" s="29" t="s">
        <v>353</v>
      </c>
      <c r="CE126" s="29" t="s">
        <v>353</v>
      </c>
      <c r="CF126" s="29" t="s">
        <v>353</v>
      </c>
      <c r="CG126" s="29" t="s">
        <v>353</v>
      </c>
      <c r="CH126" s="29" t="s">
        <v>353</v>
      </c>
      <c r="CI126" s="29" t="s">
        <v>353</v>
      </c>
      <c r="CJ126" s="29" t="s">
        <v>353</v>
      </c>
      <c r="CK126" s="29" t="s">
        <v>353</v>
      </c>
      <c r="CL126" s="29" t="s">
        <v>353</v>
      </c>
    </row>
    <row r="127" spans="1:90" ht="45" x14ac:dyDescent="0.25">
      <c r="A127" s="8" t="s">
        <v>188</v>
      </c>
      <c r="B127" s="9" t="s">
        <v>189</v>
      </c>
      <c r="C127" s="57" t="s">
        <v>11</v>
      </c>
      <c r="D127" s="29" t="s">
        <v>353</v>
      </c>
      <c r="E127" s="29" t="s">
        <v>353</v>
      </c>
      <c r="F127" s="29" t="s">
        <v>353</v>
      </c>
      <c r="G127" s="29" t="s">
        <v>353</v>
      </c>
      <c r="H127" s="29" t="s">
        <v>353</v>
      </c>
      <c r="I127" s="29" t="s">
        <v>353</v>
      </c>
      <c r="J127" s="29" t="s">
        <v>353</v>
      </c>
      <c r="K127" s="29" t="s">
        <v>353</v>
      </c>
      <c r="L127" s="29" t="s">
        <v>353</v>
      </c>
      <c r="M127" s="29" t="s">
        <v>353</v>
      </c>
      <c r="N127" s="29" t="s">
        <v>353</v>
      </c>
      <c r="O127" s="29" t="s">
        <v>353</v>
      </c>
      <c r="P127" s="29" t="s">
        <v>353</v>
      </c>
      <c r="Q127" s="29" t="s">
        <v>353</v>
      </c>
      <c r="R127" s="29" t="s">
        <v>353</v>
      </c>
      <c r="S127" s="29" t="s">
        <v>353</v>
      </c>
      <c r="T127" s="29" t="s">
        <v>353</v>
      </c>
      <c r="U127" s="29" t="s">
        <v>353</v>
      </c>
      <c r="V127" s="29" t="s">
        <v>353</v>
      </c>
      <c r="W127" s="29" t="s">
        <v>353</v>
      </c>
      <c r="X127" s="29" t="s">
        <v>353</v>
      </c>
      <c r="Y127" s="29" t="s">
        <v>353</v>
      </c>
      <c r="Z127" s="29" t="s">
        <v>353</v>
      </c>
      <c r="AA127" s="29" t="s">
        <v>353</v>
      </c>
      <c r="AB127" s="29" t="s">
        <v>353</v>
      </c>
      <c r="AC127" s="29" t="s">
        <v>353</v>
      </c>
      <c r="AD127" s="29" t="s">
        <v>353</v>
      </c>
      <c r="AE127" s="29" t="s">
        <v>353</v>
      </c>
      <c r="AF127" s="29" t="s">
        <v>353</v>
      </c>
      <c r="AG127" s="29" t="s">
        <v>353</v>
      </c>
      <c r="AH127" s="29" t="s">
        <v>353</v>
      </c>
      <c r="AI127" s="29" t="s">
        <v>353</v>
      </c>
      <c r="AJ127" s="29" t="s">
        <v>353</v>
      </c>
      <c r="AK127" s="29" t="s">
        <v>353</v>
      </c>
      <c r="AL127" s="29" t="s">
        <v>353</v>
      </c>
      <c r="AM127" s="29" t="s">
        <v>353</v>
      </c>
      <c r="AN127" s="29" t="s">
        <v>353</v>
      </c>
      <c r="AO127" s="29" t="s">
        <v>353</v>
      </c>
      <c r="AP127" s="29" t="s">
        <v>353</v>
      </c>
      <c r="AQ127" s="29" t="s">
        <v>353</v>
      </c>
      <c r="AR127" s="29" t="s">
        <v>353</v>
      </c>
      <c r="AS127" s="29" t="s">
        <v>353</v>
      </c>
      <c r="AT127" s="29" t="s">
        <v>353</v>
      </c>
      <c r="AU127" s="29" t="s">
        <v>353</v>
      </c>
      <c r="AV127" s="29" t="s">
        <v>353</v>
      </c>
      <c r="AW127" s="29" t="s">
        <v>353</v>
      </c>
      <c r="AX127" s="29" t="s">
        <v>353</v>
      </c>
      <c r="AY127" s="29" t="s">
        <v>353</v>
      </c>
      <c r="AZ127" s="29" t="s">
        <v>353</v>
      </c>
      <c r="BA127" s="29" t="s">
        <v>353</v>
      </c>
      <c r="BB127" s="29" t="s">
        <v>353</v>
      </c>
      <c r="BC127" s="29" t="s">
        <v>353</v>
      </c>
      <c r="BD127" s="29" t="s">
        <v>353</v>
      </c>
      <c r="BE127" s="29" t="s">
        <v>353</v>
      </c>
      <c r="BF127" s="29" t="s">
        <v>353</v>
      </c>
      <c r="BG127" s="29" t="s">
        <v>353</v>
      </c>
      <c r="BH127" s="29" t="s">
        <v>353</v>
      </c>
      <c r="BI127" s="29" t="s">
        <v>353</v>
      </c>
      <c r="BJ127" s="29" t="s">
        <v>353</v>
      </c>
      <c r="BK127" s="29" t="s">
        <v>353</v>
      </c>
      <c r="BL127" s="29" t="s">
        <v>353</v>
      </c>
      <c r="BM127" s="29" t="s">
        <v>353</v>
      </c>
      <c r="BN127" s="29" t="s">
        <v>353</v>
      </c>
      <c r="BO127" s="29" t="s">
        <v>353</v>
      </c>
      <c r="BP127" s="29" t="s">
        <v>353</v>
      </c>
      <c r="BQ127" s="29" t="s">
        <v>353</v>
      </c>
      <c r="BR127" s="29" t="s">
        <v>353</v>
      </c>
      <c r="BS127" s="29" t="s">
        <v>353</v>
      </c>
      <c r="BT127" s="29" t="s">
        <v>353</v>
      </c>
      <c r="BU127" s="29" t="s">
        <v>353</v>
      </c>
      <c r="BV127" s="29" t="s">
        <v>353</v>
      </c>
      <c r="BW127" s="29" t="s">
        <v>353</v>
      </c>
      <c r="BX127" s="29" t="s">
        <v>353</v>
      </c>
      <c r="BY127" s="29" t="s">
        <v>353</v>
      </c>
      <c r="BZ127" s="29" t="s">
        <v>353</v>
      </c>
      <c r="CA127" s="29" t="s">
        <v>353</v>
      </c>
      <c r="CB127" s="29" t="s">
        <v>353</v>
      </c>
      <c r="CC127" s="29" t="s">
        <v>353</v>
      </c>
      <c r="CD127" s="29" t="s">
        <v>353</v>
      </c>
      <c r="CE127" s="29" t="s">
        <v>353</v>
      </c>
      <c r="CF127" s="29" t="s">
        <v>353</v>
      </c>
      <c r="CG127" s="29" t="s">
        <v>353</v>
      </c>
      <c r="CH127" s="29" t="s">
        <v>353</v>
      </c>
      <c r="CI127" s="29" t="s">
        <v>353</v>
      </c>
      <c r="CJ127" s="29" t="s">
        <v>353</v>
      </c>
      <c r="CK127" s="29" t="s">
        <v>353</v>
      </c>
      <c r="CL127" s="29" t="s">
        <v>353</v>
      </c>
    </row>
    <row r="128" spans="1:90" ht="45" x14ac:dyDescent="0.25">
      <c r="A128" s="8" t="s">
        <v>190</v>
      </c>
      <c r="B128" s="9" t="s">
        <v>191</v>
      </c>
      <c r="C128" s="57" t="s">
        <v>11</v>
      </c>
      <c r="D128" s="29" t="s">
        <v>353</v>
      </c>
      <c r="E128" s="29" t="s">
        <v>353</v>
      </c>
      <c r="F128" s="29" t="s">
        <v>353</v>
      </c>
      <c r="G128" s="29" t="s">
        <v>353</v>
      </c>
      <c r="H128" s="29" t="s">
        <v>353</v>
      </c>
      <c r="I128" s="29" t="s">
        <v>353</v>
      </c>
      <c r="J128" s="29" t="s">
        <v>353</v>
      </c>
      <c r="K128" s="29" t="s">
        <v>353</v>
      </c>
      <c r="L128" s="29" t="s">
        <v>353</v>
      </c>
      <c r="M128" s="29" t="s">
        <v>353</v>
      </c>
      <c r="N128" s="29" t="s">
        <v>353</v>
      </c>
      <c r="O128" s="29" t="s">
        <v>353</v>
      </c>
      <c r="P128" s="29" t="s">
        <v>353</v>
      </c>
      <c r="Q128" s="29" t="s">
        <v>353</v>
      </c>
      <c r="R128" s="29" t="s">
        <v>353</v>
      </c>
      <c r="S128" s="29" t="s">
        <v>353</v>
      </c>
      <c r="T128" s="29" t="s">
        <v>353</v>
      </c>
      <c r="U128" s="29" t="s">
        <v>353</v>
      </c>
      <c r="V128" s="29" t="s">
        <v>353</v>
      </c>
      <c r="W128" s="29" t="s">
        <v>353</v>
      </c>
      <c r="X128" s="29" t="s">
        <v>353</v>
      </c>
      <c r="Y128" s="29" t="s">
        <v>353</v>
      </c>
      <c r="Z128" s="29" t="s">
        <v>353</v>
      </c>
      <c r="AA128" s="29" t="s">
        <v>353</v>
      </c>
      <c r="AB128" s="29" t="s">
        <v>353</v>
      </c>
      <c r="AC128" s="29" t="s">
        <v>353</v>
      </c>
      <c r="AD128" s="29" t="s">
        <v>353</v>
      </c>
      <c r="AE128" s="29" t="s">
        <v>353</v>
      </c>
      <c r="AF128" s="29" t="s">
        <v>353</v>
      </c>
      <c r="AG128" s="29" t="s">
        <v>353</v>
      </c>
      <c r="AH128" s="29" t="s">
        <v>353</v>
      </c>
      <c r="AI128" s="29" t="s">
        <v>353</v>
      </c>
      <c r="AJ128" s="29" t="s">
        <v>353</v>
      </c>
      <c r="AK128" s="29" t="s">
        <v>353</v>
      </c>
      <c r="AL128" s="29" t="s">
        <v>353</v>
      </c>
      <c r="AM128" s="29" t="s">
        <v>353</v>
      </c>
      <c r="AN128" s="29" t="s">
        <v>353</v>
      </c>
      <c r="AO128" s="29" t="s">
        <v>353</v>
      </c>
      <c r="AP128" s="29" t="s">
        <v>353</v>
      </c>
      <c r="AQ128" s="29" t="s">
        <v>353</v>
      </c>
      <c r="AR128" s="29" t="s">
        <v>353</v>
      </c>
      <c r="AS128" s="29" t="s">
        <v>353</v>
      </c>
      <c r="AT128" s="29" t="s">
        <v>353</v>
      </c>
      <c r="AU128" s="29" t="s">
        <v>353</v>
      </c>
      <c r="AV128" s="29" t="s">
        <v>353</v>
      </c>
      <c r="AW128" s="29" t="s">
        <v>353</v>
      </c>
      <c r="AX128" s="29" t="s">
        <v>353</v>
      </c>
      <c r="AY128" s="29" t="s">
        <v>353</v>
      </c>
      <c r="AZ128" s="29" t="s">
        <v>353</v>
      </c>
      <c r="BA128" s="29" t="s">
        <v>353</v>
      </c>
      <c r="BB128" s="29" t="s">
        <v>353</v>
      </c>
      <c r="BC128" s="29" t="s">
        <v>353</v>
      </c>
      <c r="BD128" s="29" t="s">
        <v>353</v>
      </c>
      <c r="BE128" s="29" t="s">
        <v>353</v>
      </c>
      <c r="BF128" s="29" t="s">
        <v>353</v>
      </c>
      <c r="BG128" s="29" t="s">
        <v>353</v>
      </c>
      <c r="BH128" s="29" t="s">
        <v>353</v>
      </c>
      <c r="BI128" s="29" t="s">
        <v>353</v>
      </c>
      <c r="BJ128" s="29" t="s">
        <v>353</v>
      </c>
      <c r="BK128" s="29" t="s">
        <v>353</v>
      </c>
      <c r="BL128" s="29" t="s">
        <v>353</v>
      </c>
      <c r="BM128" s="29" t="s">
        <v>353</v>
      </c>
      <c r="BN128" s="29" t="s">
        <v>353</v>
      </c>
      <c r="BO128" s="29" t="s">
        <v>353</v>
      </c>
      <c r="BP128" s="29" t="s">
        <v>353</v>
      </c>
      <c r="BQ128" s="29" t="s">
        <v>353</v>
      </c>
      <c r="BR128" s="29" t="s">
        <v>353</v>
      </c>
      <c r="BS128" s="29" t="s">
        <v>353</v>
      </c>
      <c r="BT128" s="29" t="s">
        <v>353</v>
      </c>
      <c r="BU128" s="29" t="s">
        <v>353</v>
      </c>
      <c r="BV128" s="29" t="s">
        <v>353</v>
      </c>
      <c r="BW128" s="29" t="s">
        <v>353</v>
      </c>
      <c r="BX128" s="29" t="s">
        <v>353</v>
      </c>
      <c r="BY128" s="29" t="s">
        <v>353</v>
      </c>
      <c r="BZ128" s="29" t="s">
        <v>353</v>
      </c>
      <c r="CA128" s="29" t="s">
        <v>353</v>
      </c>
      <c r="CB128" s="29" t="s">
        <v>353</v>
      </c>
      <c r="CC128" s="29" t="s">
        <v>353</v>
      </c>
      <c r="CD128" s="29" t="s">
        <v>353</v>
      </c>
      <c r="CE128" s="29" t="s">
        <v>353</v>
      </c>
      <c r="CF128" s="29" t="s">
        <v>353</v>
      </c>
      <c r="CG128" s="29" t="s">
        <v>353</v>
      </c>
      <c r="CH128" s="29" t="s">
        <v>353</v>
      </c>
      <c r="CI128" s="29" t="s">
        <v>353</v>
      </c>
      <c r="CJ128" s="29" t="s">
        <v>353</v>
      </c>
      <c r="CK128" s="29" t="s">
        <v>353</v>
      </c>
      <c r="CL128" s="29" t="s">
        <v>353</v>
      </c>
    </row>
    <row r="129" spans="1:90" ht="60" x14ac:dyDescent="0.25">
      <c r="A129" s="8" t="s">
        <v>192</v>
      </c>
      <c r="B129" s="9" t="s">
        <v>193</v>
      </c>
      <c r="C129" s="57" t="s">
        <v>11</v>
      </c>
      <c r="D129" s="29" t="s">
        <v>353</v>
      </c>
      <c r="E129" s="29" t="s">
        <v>353</v>
      </c>
      <c r="F129" s="29" t="s">
        <v>353</v>
      </c>
      <c r="G129" s="29" t="s">
        <v>353</v>
      </c>
      <c r="H129" s="29" t="s">
        <v>353</v>
      </c>
      <c r="I129" s="29" t="s">
        <v>353</v>
      </c>
      <c r="J129" s="29" t="s">
        <v>353</v>
      </c>
      <c r="K129" s="29" t="s">
        <v>353</v>
      </c>
      <c r="L129" s="29" t="s">
        <v>353</v>
      </c>
      <c r="M129" s="29" t="s">
        <v>353</v>
      </c>
      <c r="N129" s="29" t="s">
        <v>353</v>
      </c>
      <c r="O129" s="29" t="s">
        <v>353</v>
      </c>
      <c r="P129" s="29" t="s">
        <v>353</v>
      </c>
      <c r="Q129" s="29" t="s">
        <v>353</v>
      </c>
      <c r="R129" s="29" t="s">
        <v>353</v>
      </c>
      <c r="S129" s="29" t="s">
        <v>353</v>
      </c>
      <c r="T129" s="29" t="s">
        <v>353</v>
      </c>
      <c r="U129" s="29" t="s">
        <v>353</v>
      </c>
      <c r="V129" s="29" t="s">
        <v>353</v>
      </c>
      <c r="W129" s="29" t="s">
        <v>353</v>
      </c>
      <c r="X129" s="29" t="s">
        <v>353</v>
      </c>
      <c r="Y129" s="29" t="s">
        <v>353</v>
      </c>
      <c r="Z129" s="29" t="s">
        <v>353</v>
      </c>
      <c r="AA129" s="29" t="s">
        <v>353</v>
      </c>
      <c r="AB129" s="29" t="s">
        <v>353</v>
      </c>
      <c r="AC129" s="29" t="s">
        <v>353</v>
      </c>
      <c r="AD129" s="29" t="s">
        <v>353</v>
      </c>
      <c r="AE129" s="29" t="s">
        <v>353</v>
      </c>
      <c r="AF129" s="29" t="s">
        <v>353</v>
      </c>
      <c r="AG129" s="29" t="s">
        <v>353</v>
      </c>
      <c r="AH129" s="29" t="s">
        <v>353</v>
      </c>
      <c r="AI129" s="29" t="s">
        <v>353</v>
      </c>
      <c r="AJ129" s="29" t="s">
        <v>353</v>
      </c>
      <c r="AK129" s="29" t="s">
        <v>353</v>
      </c>
      <c r="AL129" s="29" t="s">
        <v>353</v>
      </c>
      <c r="AM129" s="29" t="s">
        <v>353</v>
      </c>
      <c r="AN129" s="29" t="s">
        <v>353</v>
      </c>
      <c r="AO129" s="29" t="s">
        <v>353</v>
      </c>
      <c r="AP129" s="29" t="s">
        <v>353</v>
      </c>
      <c r="AQ129" s="29" t="s">
        <v>353</v>
      </c>
      <c r="AR129" s="29" t="s">
        <v>353</v>
      </c>
      <c r="AS129" s="29" t="s">
        <v>353</v>
      </c>
      <c r="AT129" s="29" t="s">
        <v>353</v>
      </c>
      <c r="AU129" s="29" t="s">
        <v>353</v>
      </c>
      <c r="AV129" s="29" t="s">
        <v>353</v>
      </c>
      <c r="AW129" s="29" t="s">
        <v>353</v>
      </c>
      <c r="AX129" s="29" t="s">
        <v>353</v>
      </c>
      <c r="AY129" s="29" t="s">
        <v>353</v>
      </c>
      <c r="AZ129" s="29" t="s">
        <v>353</v>
      </c>
      <c r="BA129" s="29" t="s">
        <v>353</v>
      </c>
      <c r="BB129" s="29" t="s">
        <v>353</v>
      </c>
      <c r="BC129" s="29" t="s">
        <v>353</v>
      </c>
      <c r="BD129" s="29" t="s">
        <v>353</v>
      </c>
      <c r="BE129" s="29" t="s">
        <v>353</v>
      </c>
      <c r="BF129" s="29" t="s">
        <v>353</v>
      </c>
      <c r="BG129" s="29" t="s">
        <v>353</v>
      </c>
      <c r="BH129" s="29" t="s">
        <v>353</v>
      </c>
      <c r="BI129" s="29" t="s">
        <v>353</v>
      </c>
      <c r="BJ129" s="29" t="s">
        <v>353</v>
      </c>
      <c r="BK129" s="29" t="s">
        <v>353</v>
      </c>
      <c r="BL129" s="29" t="s">
        <v>353</v>
      </c>
      <c r="BM129" s="29" t="s">
        <v>353</v>
      </c>
      <c r="BN129" s="29" t="s">
        <v>353</v>
      </c>
      <c r="BO129" s="29" t="s">
        <v>353</v>
      </c>
      <c r="BP129" s="29" t="s">
        <v>353</v>
      </c>
      <c r="BQ129" s="29" t="s">
        <v>353</v>
      </c>
      <c r="BR129" s="29" t="s">
        <v>353</v>
      </c>
      <c r="BS129" s="29" t="s">
        <v>353</v>
      </c>
      <c r="BT129" s="29" t="s">
        <v>353</v>
      </c>
      <c r="BU129" s="29" t="s">
        <v>353</v>
      </c>
      <c r="BV129" s="29" t="s">
        <v>353</v>
      </c>
      <c r="BW129" s="29" t="s">
        <v>353</v>
      </c>
      <c r="BX129" s="29" t="s">
        <v>353</v>
      </c>
      <c r="BY129" s="29" t="s">
        <v>353</v>
      </c>
      <c r="BZ129" s="29" t="s">
        <v>353</v>
      </c>
      <c r="CA129" s="29" t="s">
        <v>353</v>
      </c>
      <c r="CB129" s="29" t="s">
        <v>353</v>
      </c>
      <c r="CC129" s="29" t="s">
        <v>353</v>
      </c>
      <c r="CD129" s="29" t="s">
        <v>353</v>
      </c>
      <c r="CE129" s="29" t="s">
        <v>353</v>
      </c>
      <c r="CF129" s="29" t="s">
        <v>353</v>
      </c>
      <c r="CG129" s="29" t="s">
        <v>353</v>
      </c>
      <c r="CH129" s="29" t="s">
        <v>353</v>
      </c>
      <c r="CI129" s="29" t="s">
        <v>353</v>
      </c>
      <c r="CJ129" s="29" t="s">
        <v>353</v>
      </c>
      <c r="CK129" s="29" t="s">
        <v>353</v>
      </c>
      <c r="CL129" s="29" t="s">
        <v>353</v>
      </c>
    </row>
    <row r="130" spans="1:90" s="17" customFormat="1" ht="60" x14ac:dyDescent="0.25">
      <c r="A130" s="3" t="s">
        <v>194</v>
      </c>
      <c r="B130" s="19" t="s">
        <v>195</v>
      </c>
      <c r="C130" s="57" t="s">
        <v>11</v>
      </c>
      <c r="D130" s="29" t="s">
        <v>353</v>
      </c>
      <c r="E130" s="29" t="s">
        <v>353</v>
      </c>
      <c r="F130" s="29" t="s">
        <v>353</v>
      </c>
      <c r="G130" s="29" t="s">
        <v>353</v>
      </c>
      <c r="H130" s="29" t="s">
        <v>353</v>
      </c>
      <c r="I130" s="29" t="s">
        <v>353</v>
      </c>
      <c r="J130" s="29" t="s">
        <v>353</v>
      </c>
      <c r="K130" s="29" t="s">
        <v>353</v>
      </c>
      <c r="L130" s="29" t="s">
        <v>353</v>
      </c>
      <c r="M130" s="29" t="s">
        <v>353</v>
      </c>
      <c r="N130" s="29" t="s">
        <v>353</v>
      </c>
      <c r="O130" s="29" t="s">
        <v>353</v>
      </c>
      <c r="P130" s="29" t="s">
        <v>353</v>
      </c>
      <c r="Q130" s="29" t="s">
        <v>353</v>
      </c>
      <c r="R130" s="29" t="s">
        <v>353</v>
      </c>
      <c r="S130" s="29" t="s">
        <v>353</v>
      </c>
      <c r="T130" s="29" t="s">
        <v>353</v>
      </c>
      <c r="U130" s="29" t="s">
        <v>353</v>
      </c>
      <c r="V130" s="29" t="s">
        <v>353</v>
      </c>
      <c r="W130" s="29" t="s">
        <v>353</v>
      </c>
      <c r="X130" s="29" t="s">
        <v>353</v>
      </c>
      <c r="Y130" s="29" t="s">
        <v>353</v>
      </c>
      <c r="Z130" s="29" t="s">
        <v>353</v>
      </c>
      <c r="AA130" s="29" t="s">
        <v>353</v>
      </c>
      <c r="AB130" s="29" t="s">
        <v>353</v>
      </c>
      <c r="AC130" s="29" t="s">
        <v>353</v>
      </c>
      <c r="AD130" s="29" t="s">
        <v>353</v>
      </c>
      <c r="AE130" s="29" t="s">
        <v>353</v>
      </c>
      <c r="AF130" s="29" t="s">
        <v>353</v>
      </c>
      <c r="AG130" s="29" t="s">
        <v>353</v>
      </c>
      <c r="AH130" s="29" t="s">
        <v>353</v>
      </c>
      <c r="AI130" s="29" t="s">
        <v>353</v>
      </c>
      <c r="AJ130" s="29" t="s">
        <v>353</v>
      </c>
      <c r="AK130" s="29" t="s">
        <v>353</v>
      </c>
      <c r="AL130" s="29" t="s">
        <v>353</v>
      </c>
      <c r="AM130" s="29" t="s">
        <v>353</v>
      </c>
      <c r="AN130" s="29" t="s">
        <v>353</v>
      </c>
      <c r="AO130" s="29" t="s">
        <v>353</v>
      </c>
      <c r="AP130" s="29" t="s">
        <v>353</v>
      </c>
      <c r="AQ130" s="29" t="s">
        <v>353</v>
      </c>
      <c r="AR130" s="29" t="s">
        <v>353</v>
      </c>
      <c r="AS130" s="29" t="s">
        <v>353</v>
      </c>
      <c r="AT130" s="29" t="s">
        <v>353</v>
      </c>
      <c r="AU130" s="29" t="s">
        <v>353</v>
      </c>
      <c r="AV130" s="29" t="s">
        <v>353</v>
      </c>
      <c r="AW130" s="29" t="s">
        <v>353</v>
      </c>
      <c r="AX130" s="29" t="s">
        <v>353</v>
      </c>
      <c r="AY130" s="29" t="s">
        <v>353</v>
      </c>
      <c r="AZ130" s="29" t="s">
        <v>353</v>
      </c>
      <c r="BA130" s="29" t="s">
        <v>353</v>
      </c>
      <c r="BB130" s="29" t="s">
        <v>353</v>
      </c>
      <c r="BC130" s="29" t="s">
        <v>353</v>
      </c>
      <c r="BD130" s="29" t="s">
        <v>353</v>
      </c>
      <c r="BE130" s="29" t="s">
        <v>353</v>
      </c>
      <c r="BF130" s="29" t="s">
        <v>353</v>
      </c>
      <c r="BG130" s="29" t="s">
        <v>353</v>
      </c>
      <c r="BH130" s="29" t="s">
        <v>353</v>
      </c>
      <c r="BI130" s="29" t="s">
        <v>353</v>
      </c>
      <c r="BJ130" s="29" t="s">
        <v>353</v>
      </c>
      <c r="BK130" s="29" t="s">
        <v>353</v>
      </c>
      <c r="BL130" s="29" t="s">
        <v>353</v>
      </c>
      <c r="BM130" s="29" t="s">
        <v>353</v>
      </c>
      <c r="BN130" s="29" t="s">
        <v>353</v>
      </c>
      <c r="BO130" s="29" t="s">
        <v>353</v>
      </c>
      <c r="BP130" s="29" t="s">
        <v>353</v>
      </c>
      <c r="BQ130" s="29" t="s">
        <v>353</v>
      </c>
      <c r="BR130" s="29" t="s">
        <v>353</v>
      </c>
      <c r="BS130" s="29" t="s">
        <v>353</v>
      </c>
      <c r="BT130" s="29" t="s">
        <v>353</v>
      </c>
      <c r="BU130" s="29" t="s">
        <v>353</v>
      </c>
      <c r="BV130" s="29" t="s">
        <v>353</v>
      </c>
      <c r="BW130" s="29" t="s">
        <v>353</v>
      </c>
      <c r="BX130" s="29" t="s">
        <v>353</v>
      </c>
      <c r="BY130" s="29" t="s">
        <v>353</v>
      </c>
      <c r="BZ130" s="29" t="s">
        <v>353</v>
      </c>
      <c r="CA130" s="29" t="s">
        <v>353</v>
      </c>
      <c r="CB130" s="29" t="s">
        <v>353</v>
      </c>
      <c r="CC130" s="29" t="s">
        <v>353</v>
      </c>
      <c r="CD130" s="29" t="s">
        <v>353</v>
      </c>
      <c r="CE130" s="29" t="s">
        <v>353</v>
      </c>
      <c r="CF130" s="29" t="s">
        <v>353</v>
      </c>
      <c r="CG130" s="29" t="s">
        <v>353</v>
      </c>
      <c r="CH130" s="29" t="s">
        <v>353</v>
      </c>
      <c r="CI130" s="29" t="s">
        <v>353</v>
      </c>
      <c r="CJ130" s="29" t="s">
        <v>353</v>
      </c>
      <c r="CK130" s="29" t="s">
        <v>353</v>
      </c>
      <c r="CL130" s="29" t="s">
        <v>353</v>
      </c>
    </row>
    <row r="131" spans="1:90" ht="30" x14ac:dyDescent="0.25">
      <c r="A131" s="8" t="s">
        <v>196</v>
      </c>
      <c r="B131" s="9" t="s">
        <v>197</v>
      </c>
      <c r="C131" s="57" t="s">
        <v>11</v>
      </c>
      <c r="D131" s="29" t="s">
        <v>353</v>
      </c>
      <c r="E131" s="29" t="s">
        <v>353</v>
      </c>
      <c r="F131" s="29" t="s">
        <v>353</v>
      </c>
      <c r="G131" s="29" t="s">
        <v>353</v>
      </c>
      <c r="H131" s="29" t="s">
        <v>353</v>
      </c>
      <c r="I131" s="29" t="s">
        <v>353</v>
      </c>
      <c r="J131" s="29" t="s">
        <v>353</v>
      </c>
      <c r="K131" s="29" t="s">
        <v>353</v>
      </c>
      <c r="L131" s="29" t="s">
        <v>353</v>
      </c>
      <c r="M131" s="29" t="s">
        <v>353</v>
      </c>
      <c r="N131" s="29" t="s">
        <v>353</v>
      </c>
      <c r="O131" s="29" t="s">
        <v>353</v>
      </c>
      <c r="P131" s="29" t="s">
        <v>353</v>
      </c>
      <c r="Q131" s="29" t="s">
        <v>353</v>
      </c>
      <c r="R131" s="29" t="s">
        <v>353</v>
      </c>
      <c r="S131" s="29" t="s">
        <v>353</v>
      </c>
      <c r="T131" s="29" t="s">
        <v>353</v>
      </c>
      <c r="U131" s="29" t="s">
        <v>353</v>
      </c>
      <c r="V131" s="29" t="s">
        <v>353</v>
      </c>
      <c r="W131" s="29" t="s">
        <v>353</v>
      </c>
      <c r="X131" s="29" t="s">
        <v>353</v>
      </c>
      <c r="Y131" s="29" t="s">
        <v>353</v>
      </c>
      <c r="Z131" s="29" t="s">
        <v>353</v>
      </c>
      <c r="AA131" s="29" t="s">
        <v>353</v>
      </c>
      <c r="AB131" s="29" t="s">
        <v>353</v>
      </c>
      <c r="AC131" s="29" t="s">
        <v>353</v>
      </c>
      <c r="AD131" s="29" t="s">
        <v>353</v>
      </c>
      <c r="AE131" s="29" t="s">
        <v>353</v>
      </c>
      <c r="AF131" s="29" t="s">
        <v>353</v>
      </c>
      <c r="AG131" s="29" t="s">
        <v>353</v>
      </c>
      <c r="AH131" s="29" t="s">
        <v>353</v>
      </c>
      <c r="AI131" s="29" t="s">
        <v>353</v>
      </c>
      <c r="AJ131" s="29" t="s">
        <v>353</v>
      </c>
      <c r="AK131" s="29" t="s">
        <v>353</v>
      </c>
      <c r="AL131" s="29" t="s">
        <v>353</v>
      </c>
      <c r="AM131" s="29" t="s">
        <v>353</v>
      </c>
      <c r="AN131" s="29" t="s">
        <v>353</v>
      </c>
      <c r="AO131" s="29" t="s">
        <v>353</v>
      </c>
      <c r="AP131" s="29" t="s">
        <v>353</v>
      </c>
      <c r="AQ131" s="29" t="s">
        <v>353</v>
      </c>
      <c r="AR131" s="29" t="s">
        <v>353</v>
      </c>
      <c r="AS131" s="29" t="s">
        <v>353</v>
      </c>
      <c r="AT131" s="29" t="s">
        <v>353</v>
      </c>
      <c r="AU131" s="29" t="s">
        <v>353</v>
      </c>
      <c r="AV131" s="29" t="s">
        <v>353</v>
      </c>
      <c r="AW131" s="29" t="s">
        <v>353</v>
      </c>
      <c r="AX131" s="29" t="s">
        <v>353</v>
      </c>
      <c r="AY131" s="29" t="s">
        <v>353</v>
      </c>
      <c r="AZ131" s="29" t="s">
        <v>353</v>
      </c>
      <c r="BA131" s="29" t="s">
        <v>353</v>
      </c>
      <c r="BB131" s="29" t="s">
        <v>353</v>
      </c>
      <c r="BC131" s="29" t="s">
        <v>353</v>
      </c>
      <c r="BD131" s="29" t="s">
        <v>353</v>
      </c>
      <c r="BE131" s="29" t="s">
        <v>353</v>
      </c>
      <c r="BF131" s="29" t="s">
        <v>353</v>
      </c>
      <c r="BG131" s="29" t="s">
        <v>353</v>
      </c>
      <c r="BH131" s="29" t="s">
        <v>353</v>
      </c>
      <c r="BI131" s="29" t="s">
        <v>353</v>
      </c>
      <c r="BJ131" s="29" t="s">
        <v>353</v>
      </c>
      <c r="BK131" s="29" t="s">
        <v>353</v>
      </c>
      <c r="BL131" s="29" t="s">
        <v>353</v>
      </c>
      <c r="BM131" s="29" t="s">
        <v>353</v>
      </c>
      <c r="BN131" s="29" t="s">
        <v>353</v>
      </c>
      <c r="BO131" s="29" t="s">
        <v>353</v>
      </c>
      <c r="BP131" s="29" t="s">
        <v>353</v>
      </c>
      <c r="BQ131" s="29" t="s">
        <v>353</v>
      </c>
      <c r="BR131" s="29" t="s">
        <v>353</v>
      </c>
      <c r="BS131" s="29" t="s">
        <v>353</v>
      </c>
      <c r="BT131" s="29" t="s">
        <v>353</v>
      </c>
      <c r="BU131" s="29" t="s">
        <v>353</v>
      </c>
      <c r="BV131" s="29" t="s">
        <v>353</v>
      </c>
      <c r="BW131" s="29" t="s">
        <v>353</v>
      </c>
      <c r="BX131" s="29" t="s">
        <v>353</v>
      </c>
      <c r="BY131" s="29" t="s">
        <v>353</v>
      </c>
      <c r="BZ131" s="29" t="s">
        <v>353</v>
      </c>
      <c r="CA131" s="29" t="s">
        <v>353</v>
      </c>
      <c r="CB131" s="29" t="s">
        <v>353</v>
      </c>
      <c r="CC131" s="29" t="s">
        <v>353</v>
      </c>
      <c r="CD131" s="29" t="s">
        <v>353</v>
      </c>
      <c r="CE131" s="29" t="s">
        <v>353</v>
      </c>
      <c r="CF131" s="29" t="s">
        <v>353</v>
      </c>
      <c r="CG131" s="29" t="s">
        <v>353</v>
      </c>
      <c r="CH131" s="29" t="s">
        <v>353</v>
      </c>
      <c r="CI131" s="29" t="s">
        <v>353</v>
      </c>
      <c r="CJ131" s="29" t="s">
        <v>353</v>
      </c>
      <c r="CK131" s="29" t="s">
        <v>353</v>
      </c>
      <c r="CL131" s="29" t="s">
        <v>353</v>
      </c>
    </row>
    <row r="132" spans="1:90" ht="45" x14ac:dyDescent="0.25">
      <c r="A132" s="8" t="s">
        <v>198</v>
      </c>
      <c r="B132" s="27" t="s">
        <v>199</v>
      </c>
      <c r="C132" s="57" t="s">
        <v>11</v>
      </c>
      <c r="D132" s="29" t="s">
        <v>353</v>
      </c>
      <c r="E132" s="29" t="s">
        <v>353</v>
      </c>
      <c r="F132" s="29" t="s">
        <v>353</v>
      </c>
      <c r="G132" s="29" t="s">
        <v>353</v>
      </c>
      <c r="H132" s="29" t="s">
        <v>353</v>
      </c>
      <c r="I132" s="29" t="s">
        <v>353</v>
      </c>
      <c r="J132" s="29" t="s">
        <v>353</v>
      </c>
      <c r="K132" s="29" t="s">
        <v>353</v>
      </c>
      <c r="L132" s="29" t="s">
        <v>353</v>
      </c>
      <c r="M132" s="29" t="s">
        <v>353</v>
      </c>
      <c r="N132" s="29" t="s">
        <v>353</v>
      </c>
      <c r="O132" s="29" t="s">
        <v>353</v>
      </c>
      <c r="P132" s="29" t="s">
        <v>353</v>
      </c>
      <c r="Q132" s="29" t="s">
        <v>353</v>
      </c>
      <c r="R132" s="29" t="s">
        <v>353</v>
      </c>
      <c r="S132" s="29" t="s">
        <v>353</v>
      </c>
      <c r="T132" s="29" t="s">
        <v>353</v>
      </c>
      <c r="U132" s="29" t="s">
        <v>353</v>
      </c>
      <c r="V132" s="29" t="s">
        <v>353</v>
      </c>
      <c r="W132" s="29" t="s">
        <v>353</v>
      </c>
      <c r="X132" s="29" t="s">
        <v>353</v>
      </c>
      <c r="Y132" s="29" t="s">
        <v>353</v>
      </c>
      <c r="Z132" s="29" t="s">
        <v>353</v>
      </c>
      <c r="AA132" s="29" t="s">
        <v>353</v>
      </c>
      <c r="AB132" s="29" t="s">
        <v>353</v>
      </c>
      <c r="AC132" s="29" t="s">
        <v>353</v>
      </c>
      <c r="AD132" s="29" t="s">
        <v>353</v>
      </c>
      <c r="AE132" s="29" t="s">
        <v>353</v>
      </c>
      <c r="AF132" s="29" t="s">
        <v>353</v>
      </c>
      <c r="AG132" s="29" t="s">
        <v>353</v>
      </c>
      <c r="AH132" s="29" t="s">
        <v>353</v>
      </c>
      <c r="AI132" s="29" t="s">
        <v>353</v>
      </c>
      <c r="AJ132" s="29" t="s">
        <v>353</v>
      </c>
      <c r="AK132" s="29" t="s">
        <v>353</v>
      </c>
      <c r="AL132" s="29" t="s">
        <v>353</v>
      </c>
      <c r="AM132" s="29" t="s">
        <v>353</v>
      </c>
      <c r="AN132" s="29" t="s">
        <v>353</v>
      </c>
      <c r="AO132" s="29" t="s">
        <v>353</v>
      </c>
      <c r="AP132" s="29" t="s">
        <v>353</v>
      </c>
      <c r="AQ132" s="29" t="s">
        <v>353</v>
      </c>
      <c r="AR132" s="29" t="s">
        <v>353</v>
      </c>
      <c r="AS132" s="29" t="s">
        <v>353</v>
      </c>
      <c r="AT132" s="29" t="s">
        <v>353</v>
      </c>
      <c r="AU132" s="29" t="s">
        <v>353</v>
      </c>
      <c r="AV132" s="29" t="s">
        <v>353</v>
      </c>
      <c r="AW132" s="29" t="s">
        <v>353</v>
      </c>
      <c r="AX132" s="29" t="s">
        <v>353</v>
      </c>
      <c r="AY132" s="29" t="s">
        <v>353</v>
      </c>
      <c r="AZ132" s="29" t="s">
        <v>353</v>
      </c>
      <c r="BA132" s="29" t="s">
        <v>353</v>
      </c>
      <c r="BB132" s="29" t="s">
        <v>353</v>
      </c>
      <c r="BC132" s="29" t="s">
        <v>353</v>
      </c>
      <c r="BD132" s="29" t="s">
        <v>353</v>
      </c>
      <c r="BE132" s="29" t="s">
        <v>353</v>
      </c>
      <c r="BF132" s="29" t="s">
        <v>353</v>
      </c>
      <c r="BG132" s="29" t="s">
        <v>353</v>
      </c>
      <c r="BH132" s="29" t="s">
        <v>353</v>
      </c>
      <c r="BI132" s="29" t="s">
        <v>353</v>
      </c>
      <c r="BJ132" s="29" t="s">
        <v>353</v>
      </c>
      <c r="BK132" s="29" t="s">
        <v>353</v>
      </c>
      <c r="BL132" s="29" t="s">
        <v>353</v>
      </c>
      <c r="BM132" s="29" t="s">
        <v>353</v>
      </c>
      <c r="BN132" s="29" t="s">
        <v>353</v>
      </c>
      <c r="BO132" s="29" t="s">
        <v>353</v>
      </c>
      <c r="BP132" s="29" t="s">
        <v>353</v>
      </c>
      <c r="BQ132" s="29" t="s">
        <v>353</v>
      </c>
      <c r="BR132" s="29" t="s">
        <v>353</v>
      </c>
      <c r="BS132" s="29" t="s">
        <v>353</v>
      </c>
      <c r="BT132" s="29" t="s">
        <v>353</v>
      </c>
      <c r="BU132" s="29" t="s">
        <v>353</v>
      </c>
      <c r="BV132" s="29" t="s">
        <v>353</v>
      </c>
      <c r="BW132" s="29" t="s">
        <v>353</v>
      </c>
      <c r="BX132" s="29" t="s">
        <v>353</v>
      </c>
      <c r="BY132" s="29" t="s">
        <v>353</v>
      </c>
      <c r="BZ132" s="29" t="s">
        <v>353</v>
      </c>
      <c r="CA132" s="29" t="s">
        <v>353</v>
      </c>
      <c r="CB132" s="29" t="s">
        <v>353</v>
      </c>
      <c r="CC132" s="29" t="s">
        <v>353</v>
      </c>
      <c r="CD132" s="29" t="s">
        <v>353</v>
      </c>
      <c r="CE132" s="29" t="s">
        <v>353</v>
      </c>
      <c r="CF132" s="29" t="s">
        <v>353</v>
      </c>
      <c r="CG132" s="29" t="s">
        <v>353</v>
      </c>
      <c r="CH132" s="29" t="s">
        <v>353</v>
      </c>
      <c r="CI132" s="29" t="s">
        <v>353</v>
      </c>
      <c r="CJ132" s="29" t="s">
        <v>353</v>
      </c>
      <c r="CK132" s="29" t="s">
        <v>353</v>
      </c>
      <c r="CL132" s="29" t="s">
        <v>353</v>
      </c>
    </row>
    <row r="133" spans="1:90" ht="60" x14ac:dyDescent="0.25">
      <c r="A133" s="6" t="s">
        <v>200</v>
      </c>
      <c r="B133" s="7" t="s">
        <v>201</v>
      </c>
      <c r="C133" s="6" t="s">
        <v>11</v>
      </c>
      <c r="D133" s="16" t="s">
        <v>353</v>
      </c>
      <c r="E133" s="16" t="s">
        <v>353</v>
      </c>
      <c r="F133" s="16" t="s">
        <v>353</v>
      </c>
      <c r="G133" s="16" t="s">
        <v>353</v>
      </c>
      <c r="H133" s="16" t="s">
        <v>353</v>
      </c>
      <c r="I133" s="16" t="s">
        <v>353</v>
      </c>
      <c r="J133" s="16" t="s">
        <v>353</v>
      </c>
      <c r="K133" s="16" t="s">
        <v>353</v>
      </c>
      <c r="L133" s="16" t="s">
        <v>353</v>
      </c>
      <c r="M133" s="16" t="s">
        <v>353</v>
      </c>
      <c r="N133" s="16" t="s">
        <v>353</v>
      </c>
      <c r="O133" s="16" t="s">
        <v>353</v>
      </c>
      <c r="P133" s="16" t="s">
        <v>353</v>
      </c>
      <c r="Q133" s="16" t="s">
        <v>353</v>
      </c>
      <c r="R133" s="16" t="s">
        <v>353</v>
      </c>
      <c r="S133" s="16" t="s">
        <v>353</v>
      </c>
      <c r="T133" s="16" t="s">
        <v>353</v>
      </c>
      <c r="U133" s="16" t="s">
        <v>353</v>
      </c>
      <c r="V133" s="16" t="s">
        <v>353</v>
      </c>
      <c r="W133" s="16" t="s">
        <v>353</v>
      </c>
      <c r="X133" s="16" t="s">
        <v>353</v>
      </c>
      <c r="Y133" s="16" t="s">
        <v>353</v>
      </c>
      <c r="Z133" s="16" t="s">
        <v>353</v>
      </c>
      <c r="AA133" s="16" t="s">
        <v>353</v>
      </c>
      <c r="AB133" s="16" t="s">
        <v>353</v>
      </c>
      <c r="AC133" s="16" t="s">
        <v>353</v>
      </c>
      <c r="AD133" s="16" t="s">
        <v>353</v>
      </c>
      <c r="AE133" s="16" t="s">
        <v>353</v>
      </c>
      <c r="AF133" s="16" t="s">
        <v>353</v>
      </c>
      <c r="AG133" s="16" t="s">
        <v>353</v>
      </c>
      <c r="AH133" s="16" t="s">
        <v>353</v>
      </c>
      <c r="AI133" s="16" t="s">
        <v>353</v>
      </c>
      <c r="AJ133" s="16" t="s">
        <v>353</v>
      </c>
      <c r="AK133" s="16" t="s">
        <v>353</v>
      </c>
      <c r="AL133" s="16" t="s">
        <v>353</v>
      </c>
      <c r="AM133" s="16" t="s">
        <v>353</v>
      </c>
      <c r="AN133" s="16" t="s">
        <v>353</v>
      </c>
      <c r="AO133" s="16" t="s">
        <v>353</v>
      </c>
      <c r="AP133" s="16" t="s">
        <v>353</v>
      </c>
      <c r="AQ133" s="16" t="s">
        <v>353</v>
      </c>
      <c r="AR133" s="16" t="s">
        <v>353</v>
      </c>
      <c r="AS133" s="16" t="s">
        <v>353</v>
      </c>
      <c r="AT133" s="16" t="s">
        <v>353</v>
      </c>
      <c r="AU133" s="16" t="s">
        <v>353</v>
      </c>
      <c r="AV133" s="16" t="s">
        <v>353</v>
      </c>
      <c r="AW133" s="16" t="s">
        <v>353</v>
      </c>
      <c r="AX133" s="16" t="s">
        <v>353</v>
      </c>
      <c r="AY133" s="16" t="s">
        <v>353</v>
      </c>
      <c r="AZ133" s="16" t="s">
        <v>353</v>
      </c>
      <c r="BA133" s="16" t="s">
        <v>353</v>
      </c>
      <c r="BB133" s="16" t="s">
        <v>353</v>
      </c>
      <c r="BC133" s="16" t="s">
        <v>353</v>
      </c>
      <c r="BD133" s="16" t="s">
        <v>353</v>
      </c>
      <c r="BE133" s="16" t="s">
        <v>353</v>
      </c>
      <c r="BF133" s="16" t="s">
        <v>353</v>
      </c>
      <c r="BG133" s="16" t="s">
        <v>353</v>
      </c>
      <c r="BH133" s="16" t="s">
        <v>353</v>
      </c>
      <c r="BI133" s="16" t="s">
        <v>353</v>
      </c>
      <c r="BJ133" s="16" t="s">
        <v>353</v>
      </c>
      <c r="BK133" s="16" t="s">
        <v>353</v>
      </c>
      <c r="BL133" s="16" t="s">
        <v>353</v>
      </c>
      <c r="BM133" s="16" t="s">
        <v>353</v>
      </c>
      <c r="BN133" s="16" t="s">
        <v>353</v>
      </c>
      <c r="BO133" s="16" t="s">
        <v>353</v>
      </c>
      <c r="BP133" s="16" t="s">
        <v>353</v>
      </c>
      <c r="BQ133" s="16" t="s">
        <v>353</v>
      </c>
      <c r="BR133" s="16" t="s">
        <v>353</v>
      </c>
      <c r="BS133" s="16" t="s">
        <v>353</v>
      </c>
      <c r="BT133" s="16" t="s">
        <v>353</v>
      </c>
      <c r="BU133" s="16" t="s">
        <v>353</v>
      </c>
      <c r="BV133" s="16" t="s">
        <v>353</v>
      </c>
      <c r="BW133" s="16" t="s">
        <v>353</v>
      </c>
      <c r="BX133" s="16" t="s">
        <v>353</v>
      </c>
      <c r="BY133" s="16" t="s">
        <v>353</v>
      </c>
      <c r="BZ133" s="16" t="s">
        <v>353</v>
      </c>
      <c r="CA133" s="16" t="s">
        <v>353</v>
      </c>
      <c r="CB133" s="16" t="s">
        <v>353</v>
      </c>
      <c r="CC133" s="16" t="s">
        <v>353</v>
      </c>
      <c r="CD133" s="16" t="s">
        <v>353</v>
      </c>
      <c r="CE133" s="16" t="s">
        <v>353</v>
      </c>
      <c r="CF133" s="16" t="s">
        <v>353</v>
      </c>
      <c r="CG133" s="16" t="s">
        <v>353</v>
      </c>
      <c r="CH133" s="16" t="s">
        <v>353</v>
      </c>
      <c r="CI133" s="16" t="s">
        <v>353</v>
      </c>
      <c r="CJ133" s="16" t="s">
        <v>353</v>
      </c>
      <c r="CK133" s="16" t="s">
        <v>353</v>
      </c>
      <c r="CL133" s="16" t="s">
        <v>353</v>
      </c>
    </row>
    <row r="134" spans="1:90" ht="60" x14ac:dyDescent="0.25">
      <c r="A134" s="8" t="s">
        <v>202</v>
      </c>
      <c r="B134" s="28" t="s">
        <v>203</v>
      </c>
      <c r="C134" s="22" t="s">
        <v>11</v>
      </c>
      <c r="D134" s="29" t="s">
        <v>353</v>
      </c>
      <c r="E134" s="29" t="s">
        <v>353</v>
      </c>
      <c r="F134" s="29" t="s">
        <v>353</v>
      </c>
      <c r="G134" s="29" t="s">
        <v>353</v>
      </c>
      <c r="H134" s="29" t="s">
        <v>353</v>
      </c>
      <c r="I134" s="29" t="s">
        <v>353</v>
      </c>
      <c r="J134" s="29" t="s">
        <v>353</v>
      </c>
      <c r="K134" s="29" t="s">
        <v>353</v>
      </c>
      <c r="L134" s="29" t="s">
        <v>353</v>
      </c>
      <c r="M134" s="29" t="s">
        <v>353</v>
      </c>
      <c r="N134" s="29" t="s">
        <v>353</v>
      </c>
      <c r="O134" s="29" t="s">
        <v>353</v>
      </c>
      <c r="P134" s="29" t="s">
        <v>353</v>
      </c>
      <c r="Q134" s="29" t="s">
        <v>353</v>
      </c>
      <c r="R134" s="29" t="s">
        <v>353</v>
      </c>
      <c r="S134" s="29" t="s">
        <v>353</v>
      </c>
      <c r="T134" s="29" t="s">
        <v>353</v>
      </c>
      <c r="U134" s="29" t="s">
        <v>353</v>
      </c>
      <c r="V134" s="29" t="s">
        <v>353</v>
      </c>
      <c r="W134" s="29" t="s">
        <v>353</v>
      </c>
      <c r="X134" s="29" t="s">
        <v>353</v>
      </c>
      <c r="Y134" s="29" t="s">
        <v>353</v>
      </c>
      <c r="Z134" s="29" t="s">
        <v>353</v>
      </c>
      <c r="AA134" s="29" t="s">
        <v>353</v>
      </c>
      <c r="AB134" s="29" t="s">
        <v>353</v>
      </c>
      <c r="AC134" s="29" t="s">
        <v>353</v>
      </c>
      <c r="AD134" s="29" t="s">
        <v>353</v>
      </c>
      <c r="AE134" s="29" t="s">
        <v>353</v>
      </c>
      <c r="AF134" s="29" t="s">
        <v>353</v>
      </c>
      <c r="AG134" s="29" t="s">
        <v>353</v>
      </c>
      <c r="AH134" s="29" t="s">
        <v>353</v>
      </c>
      <c r="AI134" s="29" t="s">
        <v>353</v>
      </c>
      <c r="AJ134" s="29" t="s">
        <v>353</v>
      </c>
      <c r="AK134" s="29" t="s">
        <v>353</v>
      </c>
      <c r="AL134" s="29" t="s">
        <v>353</v>
      </c>
      <c r="AM134" s="29" t="s">
        <v>353</v>
      </c>
      <c r="AN134" s="29" t="s">
        <v>353</v>
      </c>
      <c r="AO134" s="29" t="s">
        <v>353</v>
      </c>
      <c r="AP134" s="29" t="s">
        <v>353</v>
      </c>
      <c r="AQ134" s="29" t="s">
        <v>353</v>
      </c>
      <c r="AR134" s="29" t="s">
        <v>353</v>
      </c>
      <c r="AS134" s="29" t="s">
        <v>353</v>
      </c>
      <c r="AT134" s="29" t="s">
        <v>353</v>
      </c>
      <c r="AU134" s="29" t="s">
        <v>353</v>
      </c>
      <c r="AV134" s="29" t="s">
        <v>353</v>
      </c>
      <c r="AW134" s="29" t="s">
        <v>353</v>
      </c>
      <c r="AX134" s="29" t="s">
        <v>353</v>
      </c>
      <c r="AY134" s="29" t="s">
        <v>353</v>
      </c>
      <c r="AZ134" s="29" t="s">
        <v>353</v>
      </c>
      <c r="BA134" s="29" t="s">
        <v>353</v>
      </c>
      <c r="BB134" s="29" t="s">
        <v>353</v>
      </c>
      <c r="BC134" s="29" t="s">
        <v>353</v>
      </c>
      <c r="BD134" s="29" t="s">
        <v>353</v>
      </c>
      <c r="BE134" s="29" t="s">
        <v>353</v>
      </c>
      <c r="BF134" s="29" t="s">
        <v>353</v>
      </c>
      <c r="BG134" s="29" t="s">
        <v>353</v>
      </c>
      <c r="BH134" s="29" t="s">
        <v>353</v>
      </c>
      <c r="BI134" s="29" t="s">
        <v>353</v>
      </c>
      <c r="BJ134" s="29" t="s">
        <v>353</v>
      </c>
      <c r="BK134" s="29" t="s">
        <v>353</v>
      </c>
      <c r="BL134" s="29" t="s">
        <v>353</v>
      </c>
      <c r="BM134" s="29" t="s">
        <v>353</v>
      </c>
      <c r="BN134" s="29" t="s">
        <v>353</v>
      </c>
      <c r="BO134" s="29" t="s">
        <v>353</v>
      </c>
      <c r="BP134" s="29" t="s">
        <v>353</v>
      </c>
      <c r="BQ134" s="29" t="s">
        <v>353</v>
      </c>
      <c r="BR134" s="29" t="s">
        <v>353</v>
      </c>
      <c r="BS134" s="29" t="s">
        <v>353</v>
      </c>
      <c r="BT134" s="29" t="s">
        <v>353</v>
      </c>
      <c r="BU134" s="29" t="s">
        <v>353</v>
      </c>
      <c r="BV134" s="29" t="s">
        <v>353</v>
      </c>
      <c r="BW134" s="29" t="s">
        <v>353</v>
      </c>
      <c r="BX134" s="29" t="s">
        <v>353</v>
      </c>
      <c r="BY134" s="29" t="s">
        <v>353</v>
      </c>
      <c r="BZ134" s="29" t="s">
        <v>353</v>
      </c>
      <c r="CA134" s="29" t="s">
        <v>353</v>
      </c>
      <c r="CB134" s="29" t="s">
        <v>353</v>
      </c>
      <c r="CC134" s="29" t="s">
        <v>353</v>
      </c>
      <c r="CD134" s="29" t="s">
        <v>353</v>
      </c>
      <c r="CE134" s="29" t="s">
        <v>353</v>
      </c>
      <c r="CF134" s="29" t="s">
        <v>353</v>
      </c>
      <c r="CG134" s="29" t="s">
        <v>353</v>
      </c>
      <c r="CH134" s="29" t="s">
        <v>353</v>
      </c>
      <c r="CI134" s="29" t="s">
        <v>353</v>
      </c>
      <c r="CJ134" s="29" t="s">
        <v>353</v>
      </c>
      <c r="CK134" s="29" t="s">
        <v>353</v>
      </c>
      <c r="CL134" s="29" t="s">
        <v>353</v>
      </c>
    </row>
    <row r="135" spans="1:90" ht="60" x14ac:dyDescent="0.25">
      <c r="A135" s="8" t="s">
        <v>204</v>
      </c>
      <c r="B135" s="27" t="s">
        <v>205</v>
      </c>
      <c r="C135" s="21" t="s">
        <v>11</v>
      </c>
      <c r="D135" s="29" t="s">
        <v>353</v>
      </c>
      <c r="E135" s="29" t="s">
        <v>353</v>
      </c>
      <c r="F135" s="29" t="s">
        <v>353</v>
      </c>
      <c r="G135" s="29" t="s">
        <v>353</v>
      </c>
      <c r="H135" s="29" t="s">
        <v>353</v>
      </c>
      <c r="I135" s="29" t="s">
        <v>353</v>
      </c>
      <c r="J135" s="29" t="s">
        <v>353</v>
      </c>
      <c r="K135" s="29" t="s">
        <v>353</v>
      </c>
      <c r="L135" s="29" t="s">
        <v>353</v>
      </c>
      <c r="M135" s="29" t="s">
        <v>353</v>
      </c>
      <c r="N135" s="29" t="s">
        <v>353</v>
      </c>
      <c r="O135" s="29" t="s">
        <v>353</v>
      </c>
      <c r="P135" s="29" t="s">
        <v>353</v>
      </c>
      <c r="Q135" s="29" t="s">
        <v>353</v>
      </c>
      <c r="R135" s="29" t="s">
        <v>353</v>
      </c>
      <c r="S135" s="29" t="s">
        <v>353</v>
      </c>
      <c r="T135" s="29" t="s">
        <v>353</v>
      </c>
      <c r="U135" s="29" t="s">
        <v>353</v>
      </c>
      <c r="V135" s="29" t="s">
        <v>353</v>
      </c>
      <c r="W135" s="29" t="s">
        <v>353</v>
      </c>
      <c r="X135" s="29" t="s">
        <v>353</v>
      </c>
      <c r="Y135" s="29" t="s">
        <v>353</v>
      </c>
      <c r="Z135" s="29" t="s">
        <v>353</v>
      </c>
      <c r="AA135" s="29" t="s">
        <v>353</v>
      </c>
      <c r="AB135" s="29" t="s">
        <v>353</v>
      </c>
      <c r="AC135" s="29" t="s">
        <v>353</v>
      </c>
      <c r="AD135" s="29" t="s">
        <v>353</v>
      </c>
      <c r="AE135" s="29" t="s">
        <v>353</v>
      </c>
      <c r="AF135" s="29" t="s">
        <v>353</v>
      </c>
      <c r="AG135" s="29" t="s">
        <v>353</v>
      </c>
      <c r="AH135" s="29" t="s">
        <v>353</v>
      </c>
      <c r="AI135" s="29" t="s">
        <v>353</v>
      </c>
      <c r="AJ135" s="29" t="s">
        <v>353</v>
      </c>
      <c r="AK135" s="29" t="s">
        <v>353</v>
      </c>
      <c r="AL135" s="29" t="s">
        <v>353</v>
      </c>
      <c r="AM135" s="29" t="s">
        <v>353</v>
      </c>
      <c r="AN135" s="29" t="s">
        <v>353</v>
      </c>
      <c r="AO135" s="29" t="s">
        <v>353</v>
      </c>
      <c r="AP135" s="29" t="s">
        <v>353</v>
      </c>
      <c r="AQ135" s="29" t="s">
        <v>353</v>
      </c>
      <c r="AR135" s="29" t="s">
        <v>353</v>
      </c>
      <c r="AS135" s="29" t="s">
        <v>353</v>
      </c>
      <c r="AT135" s="29" t="s">
        <v>353</v>
      </c>
      <c r="AU135" s="29" t="s">
        <v>353</v>
      </c>
      <c r="AV135" s="29" t="s">
        <v>353</v>
      </c>
      <c r="AW135" s="29" t="s">
        <v>353</v>
      </c>
      <c r="AX135" s="29" t="s">
        <v>353</v>
      </c>
      <c r="AY135" s="29" t="s">
        <v>353</v>
      </c>
      <c r="AZ135" s="29" t="s">
        <v>353</v>
      </c>
      <c r="BA135" s="29" t="s">
        <v>353</v>
      </c>
      <c r="BB135" s="29" t="s">
        <v>353</v>
      </c>
      <c r="BC135" s="29" t="s">
        <v>353</v>
      </c>
      <c r="BD135" s="29" t="s">
        <v>353</v>
      </c>
      <c r="BE135" s="29" t="s">
        <v>353</v>
      </c>
      <c r="BF135" s="29" t="s">
        <v>353</v>
      </c>
      <c r="BG135" s="29" t="s">
        <v>353</v>
      </c>
      <c r="BH135" s="29" t="s">
        <v>353</v>
      </c>
      <c r="BI135" s="29" t="s">
        <v>353</v>
      </c>
      <c r="BJ135" s="29" t="s">
        <v>353</v>
      </c>
      <c r="BK135" s="29" t="s">
        <v>353</v>
      </c>
      <c r="BL135" s="29" t="s">
        <v>353</v>
      </c>
      <c r="BM135" s="29" t="s">
        <v>353</v>
      </c>
      <c r="BN135" s="29" t="s">
        <v>353</v>
      </c>
      <c r="BO135" s="29" t="s">
        <v>353</v>
      </c>
      <c r="BP135" s="29" t="s">
        <v>353</v>
      </c>
      <c r="BQ135" s="29" t="s">
        <v>353</v>
      </c>
      <c r="BR135" s="29" t="s">
        <v>353</v>
      </c>
      <c r="BS135" s="29" t="s">
        <v>353</v>
      </c>
      <c r="BT135" s="29" t="s">
        <v>353</v>
      </c>
      <c r="BU135" s="29" t="s">
        <v>353</v>
      </c>
      <c r="BV135" s="29" t="s">
        <v>353</v>
      </c>
      <c r="BW135" s="29" t="s">
        <v>353</v>
      </c>
      <c r="BX135" s="29" t="s">
        <v>353</v>
      </c>
      <c r="BY135" s="29" t="s">
        <v>353</v>
      </c>
      <c r="BZ135" s="29" t="s">
        <v>353</v>
      </c>
      <c r="CA135" s="29" t="s">
        <v>353</v>
      </c>
      <c r="CB135" s="29" t="s">
        <v>353</v>
      </c>
      <c r="CC135" s="29" t="s">
        <v>353</v>
      </c>
      <c r="CD135" s="29" t="s">
        <v>353</v>
      </c>
      <c r="CE135" s="29" t="s">
        <v>353</v>
      </c>
      <c r="CF135" s="29" t="s">
        <v>353</v>
      </c>
      <c r="CG135" s="29" t="s">
        <v>353</v>
      </c>
      <c r="CH135" s="29" t="s">
        <v>353</v>
      </c>
      <c r="CI135" s="29" t="s">
        <v>353</v>
      </c>
      <c r="CJ135" s="29" t="s">
        <v>353</v>
      </c>
      <c r="CK135" s="29" t="s">
        <v>353</v>
      </c>
      <c r="CL135" s="29" t="s">
        <v>353</v>
      </c>
    </row>
    <row r="136" spans="1:90" ht="45" x14ac:dyDescent="0.25">
      <c r="A136" s="6" t="s">
        <v>206</v>
      </c>
      <c r="B136" s="7" t="s">
        <v>207</v>
      </c>
      <c r="C136" s="6" t="s">
        <v>11</v>
      </c>
      <c r="D136" s="35">
        <f>D137+D138+D139+D140+D141+D142</f>
        <v>147.51355932203393</v>
      </c>
      <c r="E136" s="35">
        <f t="shared" ref="E136:BD136" si="114">E137+E138+E139+E140+E141+E142</f>
        <v>147.51355932203393</v>
      </c>
      <c r="F136" s="16" t="s">
        <v>353</v>
      </c>
      <c r="G136" s="16" t="s">
        <v>353</v>
      </c>
      <c r="H136" s="16" t="s">
        <v>353</v>
      </c>
      <c r="I136" s="16" t="s">
        <v>353</v>
      </c>
      <c r="J136" s="16" t="s">
        <v>353</v>
      </c>
      <c r="K136" s="16" t="s">
        <v>353</v>
      </c>
      <c r="L136" s="16" t="s">
        <v>353</v>
      </c>
      <c r="M136" s="16" t="s">
        <v>353</v>
      </c>
      <c r="N136" s="16" t="s">
        <v>353</v>
      </c>
      <c r="O136" s="16" t="s">
        <v>353</v>
      </c>
      <c r="P136" s="16" t="s">
        <v>353</v>
      </c>
      <c r="Q136" s="16" t="s">
        <v>353</v>
      </c>
      <c r="R136" s="16" t="s">
        <v>353</v>
      </c>
      <c r="S136" s="16" t="s">
        <v>353</v>
      </c>
      <c r="T136" s="35">
        <f t="shared" si="114"/>
        <v>0</v>
      </c>
      <c r="U136" s="35">
        <f t="shared" si="114"/>
        <v>0</v>
      </c>
      <c r="V136" s="35">
        <f t="shared" si="114"/>
        <v>0</v>
      </c>
      <c r="W136" s="35">
        <f t="shared" si="114"/>
        <v>0</v>
      </c>
      <c r="X136" s="35">
        <f t="shared" si="114"/>
        <v>0</v>
      </c>
      <c r="Y136" s="35">
        <f t="shared" si="114"/>
        <v>0</v>
      </c>
      <c r="Z136" s="35">
        <f t="shared" si="114"/>
        <v>0</v>
      </c>
      <c r="AA136" s="35">
        <f t="shared" si="114"/>
        <v>0</v>
      </c>
      <c r="AB136" s="35">
        <f t="shared" si="114"/>
        <v>0</v>
      </c>
      <c r="AC136" s="35">
        <f t="shared" si="114"/>
        <v>0</v>
      </c>
      <c r="AD136" s="35">
        <f t="shared" si="114"/>
        <v>0</v>
      </c>
      <c r="AE136" s="35">
        <f t="shared" si="114"/>
        <v>0</v>
      </c>
      <c r="AF136" s="35">
        <f t="shared" si="114"/>
        <v>0</v>
      </c>
      <c r="AG136" s="35">
        <f t="shared" si="114"/>
        <v>0</v>
      </c>
      <c r="AH136" s="35">
        <f t="shared" si="114"/>
        <v>0</v>
      </c>
      <c r="AI136" s="35">
        <f t="shared" si="114"/>
        <v>0</v>
      </c>
      <c r="AJ136" s="35">
        <f t="shared" si="114"/>
        <v>0</v>
      </c>
      <c r="AK136" s="35">
        <f t="shared" si="114"/>
        <v>0</v>
      </c>
      <c r="AL136" s="35">
        <f t="shared" si="114"/>
        <v>0</v>
      </c>
      <c r="AM136" s="35">
        <f t="shared" si="114"/>
        <v>0</v>
      </c>
      <c r="AN136" s="35">
        <f t="shared" si="114"/>
        <v>0</v>
      </c>
      <c r="AO136" s="35">
        <f t="shared" si="114"/>
        <v>0</v>
      </c>
      <c r="AP136" s="35">
        <f t="shared" si="114"/>
        <v>0</v>
      </c>
      <c r="AQ136" s="35">
        <f t="shared" si="114"/>
        <v>0</v>
      </c>
      <c r="AR136" s="35">
        <f t="shared" si="114"/>
        <v>0</v>
      </c>
      <c r="AS136" s="35">
        <f t="shared" si="114"/>
        <v>0</v>
      </c>
      <c r="AT136" s="35">
        <f t="shared" si="114"/>
        <v>0</v>
      </c>
      <c r="AU136" s="35">
        <f t="shared" si="114"/>
        <v>0</v>
      </c>
      <c r="AV136" s="35">
        <f t="shared" si="114"/>
        <v>0</v>
      </c>
      <c r="AW136" s="35">
        <f t="shared" si="114"/>
        <v>0</v>
      </c>
      <c r="AX136" s="35">
        <f t="shared" si="114"/>
        <v>0</v>
      </c>
      <c r="AY136" s="35">
        <f t="shared" si="114"/>
        <v>0</v>
      </c>
      <c r="AZ136" s="35">
        <f t="shared" si="114"/>
        <v>0</v>
      </c>
      <c r="BA136" s="35">
        <f t="shared" si="114"/>
        <v>0</v>
      </c>
      <c r="BB136" s="35">
        <f t="shared" si="114"/>
        <v>0</v>
      </c>
      <c r="BC136" s="35">
        <f t="shared" si="114"/>
        <v>0</v>
      </c>
      <c r="BD136" s="35">
        <f t="shared" si="114"/>
        <v>0</v>
      </c>
      <c r="BE136" s="35">
        <f t="shared" ref="BE136:CK136" si="115">BE137+BE138+BE139+BE140+BE141+BE142</f>
        <v>0</v>
      </c>
      <c r="BF136" s="35">
        <f t="shared" si="115"/>
        <v>0</v>
      </c>
      <c r="BG136" s="35">
        <f t="shared" si="115"/>
        <v>0</v>
      </c>
      <c r="BH136" s="35">
        <f t="shared" si="115"/>
        <v>0</v>
      </c>
      <c r="BI136" s="35">
        <f t="shared" si="115"/>
        <v>0</v>
      </c>
      <c r="BJ136" s="35">
        <f t="shared" si="115"/>
        <v>0</v>
      </c>
      <c r="BK136" s="35">
        <f t="shared" si="115"/>
        <v>0</v>
      </c>
      <c r="BL136" s="35">
        <f t="shared" si="115"/>
        <v>0</v>
      </c>
      <c r="BM136" s="35">
        <f t="shared" si="115"/>
        <v>0</v>
      </c>
      <c r="BN136" s="35">
        <f t="shared" si="115"/>
        <v>0</v>
      </c>
      <c r="BO136" s="35">
        <f t="shared" si="115"/>
        <v>0</v>
      </c>
      <c r="BP136" s="35">
        <f t="shared" si="115"/>
        <v>0</v>
      </c>
      <c r="BQ136" s="35">
        <f t="shared" si="115"/>
        <v>0</v>
      </c>
      <c r="BR136" s="35">
        <f t="shared" si="115"/>
        <v>0</v>
      </c>
      <c r="BS136" s="35">
        <f t="shared" si="115"/>
        <v>0</v>
      </c>
      <c r="BT136" s="35">
        <f t="shared" si="115"/>
        <v>0</v>
      </c>
      <c r="BU136" s="35">
        <f t="shared" si="115"/>
        <v>0</v>
      </c>
      <c r="BV136" s="35">
        <f t="shared" si="115"/>
        <v>0</v>
      </c>
      <c r="BW136" s="35">
        <f t="shared" si="115"/>
        <v>0</v>
      </c>
      <c r="BX136" s="35">
        <f t="shared" si="115"/>
        <v>0</v>
      </c>
      <c r="BY136" s="35">
        <f t="shared" si="115"/>
        <v>0</v>
      </c>
      <c r="BZ136" s="35">
        <f t="shared" si="115"/>
        <v>0</v>
      </c>
      <c r="CA136" s="35">
        <f t="shared" si="115"/>
        <v>0</v>
      </c>
      <c r="CB136" s="35">
        <f t="shared" si="115"/>
        <v>0</v>
      </c>
      <c r="CC136" s="35">
        <f t="shared" si="115"/>
        <v>0</v>
      </c>
      <c r="CD136" s="35">
        <f t="shared" si="115"/>
        <v>0</v>
      </c>
      <c r="CE136" s="35">
        <f t="shared" si="115"/>
        <v>0</v>
      </c>
      <c r="CF136" s="35">
        <f t="shared" si="115"/>
        <v>0</v>
      </c>
      <c r="CG136" s="35">
        <f t="shared" si="115"/>
        <v>0</v>
      </c>
      <c r="CH136" s="35">
        <f t="shared" si="115"/>
        <v>0</v>
      </c>
      <c r="CI136" s="35">
        <f t="shared" si="115"/>
        <v>0</v>
      </c>
      <c r="CJ136" s="35">
        <f t="shared" si="115"/>
        <v>0</v>
      </c>
      <c r="CK136" s="35">
        <f t="shared" si="115"/>
        <v>0</v>
      </c>
      <c r="CL136" s="35"/>
    </row>
    <row r="137" spans="1:90" ht="30" x14ac:dyDescent="0.25">
      <c r="A137" s="8" t="s">
        <v>206</v>
      </c>
      <c r="B137" s="31" t="s">
        <v>367</v>
      </c>
      <c r="C137" s="32" t="s">
        <v>356</v>
      </c>
      <c r="D137" s="39">
        <f>0.133/1.18</f>
        <v>0.11271186440677967</v>
      </c>
      <c r="E137" s="39">
        <f>0.133/1.18</f>
        <v>0.11271186440677967</v>
      </c>
      <c r="F137" s="29" t="s">
        <v>353</v>
      </c>
      <c r="G137" s="29" t="s">
        <v>353</v>
      </c>
      <c r="H137" s="29" t="s">
        <v>353</v>
      </c>
      <c r="I137" s="29" t="s">
        <v>353</v>
      </c>
      <c r="J137" s="29" t="s">
        <v>353</v>
      </c>
      <c r="K137" s="29" t="s">
        <v>353</v>
      </c>
      <c r="L137" s="29" t="s">
        <v>353</v>
      </c>
      <c r="M137" s="29" t="s">
        <v>353</v>
      </c>
      <c r="N137" s="29" t="s">
        <v>353</v>
      </c>
      <c r="O137" s="29" t="s">
        <v>353</v>
      </c>
      <c r="P137" s="29" t="s">
        <v>353</v>
      </c>
      <c r="Q137" s="29" t="s">
        <v>353</v>
      </c>
      <c r="R137" s="29" t="s">
        <v>353</v>
      </c>
      <c r="S137" s="29" t="s">
        <v>353</v>
      </c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1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36">
        <f t="shared" ref="BX137:BX142" si="116">T137+AH137+AV137+BJ137</f>
        <v>0</v>
      </c>
      <c r="BY137" s="36">
        <f t="shared" ref="BY137:BY142" si="117">U137+AI137+AW137+BK137</f>
        <v>0</v>
      </c>
      <c r="BZ137" s="36">
        <f t="shared" ref="BZ137:BZ142" si="118">V137+AJ137+AX137+BL137</f>
        <v>0</v>
      </c>
      <c r="CA137" s="36">
        <f t="shared" ref="CA137:CA142" si="119">W137+AK137+AY137+BM137</f>
        <v>0</v>
      </c>
      <c r="CB137" s="36">
        <f t="shared" ref="CB137:CB142" si="120">X137+AL137+AZ137+BN137</f>
        <v>0</v>
      </c>
      <c r="CC137" s="36">
        <f t="shared" ref="CC137:CC142" si="121">Y137+AM137+BA137+BO137</f>
        <v>0</v>
      </c>
      <c r="CD137" s="36">
        <f t="shared" ref="CD137:CD142" si="122">Z137+AN137+BB137+BP137</f>
        <v>0</v>
      </c>
      <c r="CE137" s="36">
        <f t="shared" ref="CE137:CE142" si="123">AA137+AO137+BC137+BQ137</f>
        <v>0</v>
      </c>
      <c r="CF137" s="36">
        <f t="shared" ref="CF137:CF142" si="124">AB137+AP137+BD137+BR137</f>
        <v>0</v>
      </c>
      <c r="CG137" s="49">
        <f t="shared" ref="CG137:CG142" si="125">AC137+AQ137+BE137+BS137</f>
        <v>0</v>
      </c>
      <c r="CH137" s="49">
        <f t="shared" ref="CH137:CH142" si="126">AD137+AR137+BF137+BT137</f>
        <v>0</v>
      </c>
      <c r="CI137" s="49">
        <f t="shared" ref="CI137:CI142" si="127">AE137+AS137+BG137+BU137</f>
        <v>0</v>
      </c>
      <c r="CJ137" s="49">
        <f t="shared" ref="CJ137:CJ142" si="128">AF137+AT137+BH137+BV137</f>
        <v>0</v>
      </c>
      <c r="CK137" s="49">
        <f t="shared" ref="CK137:CK142" si="129">AG137+AU137+BI137+BW137</f>
        <v>0</v>
      </c>
      <c r="CL137" s="41"/>
    </row>
    <row r="138" spans="1:90" ht="15.75" x14ac:dyDescent="0.25">
      <c r="A138" s="33" t="s">
        <v>206</v>
      </c>
      <c r="B138" s="31" t="s">
        <v>369</v>
      </c>
      <c r="C138" s="32" t="s">
        <v>357</v>
      </c>
      <c r="D138" s="39">
        <f>0.735/1.18</f>
        <v>0.6228813559322034</v>
      </c>
      <c r="E138" s="39">
        <f>0.735/1.18</f>
        <v>0.6228813559322034</v>
      </c>
      <c r="F138" s="29" t="s">
        <v>353</v>
      </c>
      <c r="G138" s="29" t="s">
        <v>353</v>
      </c>
      <c r="H138" s="29" t="s">
        <v>353</v>
      </c>
      <c r="I138" s="29" t="s">
        <v>353</v>
      </c>
      <c r="J138" s="29" t="s">
        <v>353</v>
      </c>
      <c r="K138" s="29" t="s">
        <v>353</v>
      </c>
      <c r="L138" s="29" t="s">
        <v>353</v>
      </c>
      <c r="M138" s="29" t="s">
        <v>353</v>
      </c>
      <c r="N138" s="29" t="s">
        <v>353</v>
      </c>
      <c r="O138" s="29" t="s">
        <v>353</v>
      </c>
      <c r="P138" s="29" t="s">
        <v>353</v>
      </c>
      <c r="Q138" s="29" t="s">
        <v>353</v>
      </c>
      <c r="R138" s="29" t="s">
        <v>353</v>
      </c>
      <c r="S138" s="29" t="s">
        <v>353</v>
      </c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1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36">
        <f t="shared" si="116"/>
        <v>0</v>
      </c>
      <c r="BY138" s="36">
        <f t="shared" si="117"/>
        <v>0</v>
      </c>
      <c r="BZ138" s="36">
        <f t="shared" si="118"/>
        <v>0</v>
      </c>
      <c r="CA138" s="36">
        <f t="shared" si="119"/>
        <v>0</v>
      </c>
      <c r="CB138" s="36">
        <f t="shared" si="120"/>
        <v>0</v>
      </c>
      <c r="CC138" s="36">
        <f t="shared" si="121"/>
        <v>0</v>
      </c>
      <c r="CD138" s="36">
        <f t="shared" si="122"/>
        <v>0</v>
      </c>
      <c r="CE138" s="36">
        <f t="shared" si="123"/>
        <v>0</v>
      </c>
      <c r="CF138" s="36">
        <f t="shared" si="124"/>
        <v>0</v>
      </c>
      <c r="CG138" s="49">
        <f t="shared" si="125"/>
        <v>0</v>
      </c>
      <c r="CH138" s="49">
        <f t="shared" si="126"/>
        <v>0</v>
      </c>
      <c r="CI138" s="49">
        <f t="shared" si="127"/>
        <v>0</v>
      </c>
      <c r="CJ138" s="49">
        <f t="shared" si="128"/>
        <v>0</v>
      </c>
      <c r="CK138" s="49">
        <f t="shared" si="129"/>
        <v>0</v>
      </c>
      <c r="CL138" s="41"/>
    </row>
    <row r="139" spans="1:90" ht="30" x14ac:dyDescent="0.25">
      <c r="A139" s="33" t="s">
        <v>206</v>
      </c>
      <c r="B139" s="31" t="s">
        <v>208</v>
      </c>
      <c r="C139" s="32" t="s">
        <v>370</v>
      </c>
      <c r="D139" s="39">
        <f>0.393/1.18</f>
        <v>0.33305084745762714</v>
      </c>
      <c r="E139" s="39">
        <f>0.393/1.18</f>
        <v>0.33305084745762714</v>
      </c>
      <c r="F139" s="29" t="s">
        <v>353</v>
      </c>
      <c r="G139" s="29" t="s">
        <v>353</v>
      </c>
      <c r="H139" s="29" t="s">
        <v>353</v>
      </c>
      <c r="I139" s="29" t="s">
        <v>353</v>
      </c>
      <c r="J139" s="29" t="s">
        <v>353</v>
      </c>
      <c r="K139" s="29" t="s">
        <v>353</v>
      </c>
      <c r="L139" s="29" t="s">
        <v>353</v>
      </c>
      <c r="M139" s="29" t="s">
        <v>353</v>
      </c>
      <c r="N139" s="29" t="s">
        <v>353</v>
      </c>
      <c r="O139" s="29" t="s">
        <v>353</v>
      </c>
      <c r="P139" s="29" t="s">
        <v>353</v>
      </c>
      <c r="Q139" s="29" t="s">
        <v>353</v>
      </c>
      <c r="R139" s="29" t="s">
        <v>353</v>
      </c>
      <c r="S139" s="29" t="s">
        <v>353</v>
      </c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1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36">
        <f t="shared" si="116"/>
        <v>0</v>
      </c>
      <c r="BY139" s="36">
        <f t="shared" si="117"/>
        <v>0</v>
      </c>
      <c r="BZ139" s="36">
        <f t="shared" si="118"/>
        <v>0</v>
      </c>
      <c r="CA139" s="36">
        <f t="shared" si="119"/>
        <v>0</v>
      </c>
      <c r="CB139" s="36">
        <f t="shared" si="120"/>
        <v>0</v>
      </c>
      <c r="CC139" s="36">
        <f t="shared" si="121"/>
        <v>0</v>
      </c>
      <c r="CD139" s="36">
        <f t="shared" si="122"/>
        <v>0</v>
      </c>
      <c r="CE139" s="36">
        <f t="shared" si="123"/>
        <v>0</v>
      </c>
      <c r="CF139" s="36">
        <f t="shared" si="124"/>
        <v>0</v>
      </c>
      <c r="CG139" s="49">
        <f t="shared" si="125"/>
        <v>0</v>
      </c>
      <c r="CH139" s="49">
        <f t="shared" si="126"/>
        <v>0</v>
      </c>
      <c r="CI139" s="49">
        <f t="shared" si="127"/>
        <v>0</v>
      </c>
      <c r="CJ139" s="49">
        <f t="shared" si="128"/>
        <v>0</v>
      </c>
      <c r="CK139" s="49">
        <f t="shared" si="129"/>
        <v>0</v>
      </c>
      <c r="CL139" s="41"/>
    </row>
    <row r="140" spans="1:90" ht="30" x14ac:dyDescent="0.25">
      <c r="A140" s="33" t="s">
        <v>206</v>
      </c>
      <c r="B140" s="31" t="s">
        <v>210</v>
      </c>
      <c r="C140" s="32" t="s">
        <v>371</v>
      </c>
      <c r="D140" s="39">
        <f>3.696/1.18</f>
        <v>3.1322033898305088</v>
      </c>
      <c r="E140" s="39">
        <f>3.696/1.18</f>
        <v>3.1322033898305088</v>
      </c>
      <c r="F140" s="29" t="s">
        <v>353</v>
      </c>
      <c r="G140" s="29" t="s">
        <v>353</v>
      </c>
      <c r="H140" s="29" t="s">
        <v>353</v>
      </c>
      <c r="I140" s="29" t="s">
        <v>353</v>
      </c>
      <c r="J140" s="29" t="s">
        <v>353</v>
      </c>
      <c r="K140" s="29" t="s">
        <v>353</v>
      </c>
      <c r="L140" s="29" t="s">
        <v>353</v>
      </c>
      <c r="M140" s="29" t="s">
        <v>353</v>
      </c>
      <c r="N140" s="29" t="s">
        <v>353</v>
      </c>
      <c r="O140" s="29" t="s">
        <v>353</v>
      </c>
      <c r="P140" s="29" t="s">
        <v>353</v>
      </c>
      <c r="Q140" s="29" t="s">
        <v>353</v>
      </c>
      <c r="R140" s="29" t="s">
        <v>353</v>
      </c>
      <c r="S140" s="29" t="s">
        <v>353</v>
      </c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1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36">
        <f t="shared" si="116"/>
        <v>0</v>
      </c>
      <c r="BY140" s="36">
        <f t="shared" si="117"/>
        <v>0</v>
      </c>
      <c r="BZ140" s="36">
        <f t="shared" si="118"/>
        <v>0</v>
      </c>
      <c r="CA140" s="36">
        <f t="shared" si="119"/>
        <v>0</v>
      </c>
      <c r="CB140" s="36">
        <f t="shared" si="120"/>
        <v>0</v>
      </c>
      <c r="CC140" s="36">
        <f t="shared" si="121"/>
        <v>0</v>
      </c>
      <c r="CD140" s="36">
        <f t="shared" si="122"/>
        <v>0</v>
      </c>
      <c r="CE140" s="36">
        <f t="shared" si="123"/>
        <v>0</v>
      </c>
      <c r="CF140" s="36">
        <f t="shared" si="124"/>
        <v>0</v>
      </c>
      <c r="CG140" s="49">
        <f t="shared" si="125"/>
        <v>0</v>
      </c>
      <c r="CH140" s="49">
        <f t="shared" si="126"/>
        <v>0</v>
      </c>
      <c r="CI140" s="49">
        <f t="shared" si="127"/>
        <v>0</v>
      </c>
      <c r="CJ140" s="49">
        <f t="shared" si="128"/>
        <v>0</v>
      </c>
      <c r="CK140" s="49">
        <f t="shared" si="129"/>
        <v>0</v>
      </c>
      <c r="CL140" s="41"/>
    </row>
    <row r="141" spans="1:90" ht="30" x14ac:dyDescent="0.25">
      <c r="A141" s="33" t="s">
        <v>206</v>
      </c>
      <c r="B141" s="31" t="s">
        <v>366</v>
      </c>
      <c r="C141" s="32" t="s">
        <v>372</v>
      </c>
      <c r="D141" s="39">
        <f>6.523/1.18</f>
        <v>5.5279661016949149</v>
      </c>
      <c r="E141" s="39">
        <f>6.523/1.18</f>
        <v>5.5279661016949149</v>
      </c>
      <c r="F141" s="29" t="s">
        <v>353</v>
      </c>
      <c r="G141" s="29" t="s">
        <v>353</v>
      </c>
      <c r="H141" s="29" t="s">
        <v>353</v>
      </c>
      <c r="I141" s="29" t="s">
        <v>353</v>
      </c>
      <c r="J141" s="29" t="s">
        <v>353</v>
      </c>
      <c r="K141" s="29" t="s">
        <v>353</v>
      </c>
      <c r="L141" s="29" t="s">
        <v>353</v>
      </c>
      <c r="M141" s="29" t="s">
        <v>353</v>
      </c>
      <c r="N141" s="29" t="s">
        <v>353</v>
      </c>
      <c r="O141" s="29" t="s">
        <v>353</v>
      </c>
      <c r="P141" s="29" t="s">
        <v>353</v>
      </c>
      <c r="Q141" s="29" t="s">
        <v>353</v>
      </c>
      <c r="R141" s="29" t="s">
        <v>353</v>
      </c>
      <c r="S141" s="29" t="s">
        <v>353</v>
      </c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1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36">
        <f t="shared" si="116"/>
        <v>0</v>
      </c>
      <c r="BY141" s="36">
        <f t="shared" si="117"/>
        <v>0</v>
      </c>
      <c r="BZ141" s="36">
        <f t="shared" si="118"/>
        <v>0</v>
      </c>
      <c r="CA141" s="36">
        <f t="shared" si="119"/>
        <v>0</v>
      </c>
      <c r="CB141" s="36">
        <f t="shared" si="120"/>
        <v>0</v>
      </c>
      <c r="CC141" s="36">
        <f t="shared" si="121"/>
        <v>0</v>
      </c>
      <c r="CD141" s="36">
        <f t="shared" si="122"/>
        <v>0</v>
      </c>
      <c r="CE141" s="36">
        <f t="shared" si="123"/>
        <v>0</v>
      </c>
      <c r="CF141" s="36">
        <f t="shared" si="124"/>
        <v>0</v>
      </c>
      <c r="CG141" s="49">
        <f t="shared" si="125"/>
        <v>0</v>
      </c>
      <c r="CH141" s="49">
        <f t="shared" si="126"/>
        <v>0</v>
      </c>
      <c r="CI141" s="49">
        <f t="shared" si="127"/>
        <v>0</v>
      </c>
      <c r="CJ141" s="49">
        <f t="shared" si="128"/>
        <v>0</v>
      </c>
      <c r="CK141" s="49">
        <f t="shared" si="129"/>
        <v>0</v>
      </c>
      <c r="CL141" s="41"/>
    </row>
    <row r="142" spans="1:90" ht="45" x14ac:dyDescent="0.25">
      <c r="A142" s="33" t="s">
        <v>206</v>
      </c>
      <c r="B142" s="31" t="s">
        <v>365</v>
      </c>
      <c r="C142" s="32" t="s">
        <v>373</v>
      </c>
      <c r="D142" s="39">
        <f>162.586/1.18</f>
        <v>137.78474576271188</v>
      </c>
      <c r="E142" s="39">
        <f>162.586/1.18</f>
        <v>137.78474576271188</v>
      </c>
      <c r="F142" s="29" t="s">
        <v>353</v>
      </c>
      <c r="G142" s="29" t="s">
        <v>353</v>
      </c>
      <c r="H142" s="29" t="s">
        <v>353</v>
      </c>
      <c r="I142" s="29" t="s">
        <v>353</v>
      </c>
      <c r="J142" s="29" t="s">
        <v>353</v>
      </c>
      <c r="K142" s="29" t="s">
        <v>353</v>
      </c>
      <c r="L142" s="29" t="s">
        <v>353</v>
      </c>
      <c r="M142" s="29" t="s">
        <v>353</v>
      </c>
      <c r="N142" s="29" t="s">
        <v>353</v>
      </c>
      <c r="O142" s="29" t="s">
        <v>353</v>
      </c>
      <c r="P142" s="29" t="s">
        <v>353</v>
      </c>
      <c r="Q142" s="29" t="s">
        <v>353</v>
      </c>
      <c r="R142" s="29" t="s">
        <v>353</v>
      </c>
      <c r="S142" s="29" t="s">
        <v>353</v>
      </c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1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36">
        <f t="shared" si="116"/>
        <v>0</v>
      </c>
      <c r="BY142" s="36">
        <f t="shared" si="117"/>
        <v>0</v>
      </c>
      <c r="BZ142" s="36">
        <f t="shared" si="118"/>
        <v>0</v>
      </c>
      <c r="CA142" s="36">
        <f t="shared" si="119"/>
        <v>0</v>
      </c>
      <c r="CB142" s="36">
        <f t="shared" si="120"/>
        <v>0</v>
      </c>
      <c r="CC142" s="36">
        <f t="shared" si="121"/>
        <v>0</v>
      </c>
      <c r="CD142" s="36">
        <f t="shared" si="122"/>
        <v>0</v>
      </c>
      <c r="CE142" s="36">
        <f t="shared" si="123"/>
        <v>0</v>
      </c>
      <c r="CF142" s="36">
        <f t="shared" si="124"/>
        <v>0</v>
      </c>
      <c r="CG142" s="49">
        <f t="shared" si="125"/>
        <v>0</v>
      </c>
      <c r="CH142" s="49">
        <f t="shared" si="126"/>
        <v>0</v>
      </c>
      <c r="CI142" s="49">
        <f t="shared" si="127"/>
        <v>0</v>
      </c>
      <c r="CJ142" s="49">
        <f t="shared" si="128"/>
        <v>0</v>
      </c>
      <c r="CK142" s="49">
        <f t="shared" si="129"/>
        <v>0</v>
      </c>
      <c r="CL142" s="41"/>
    </row>
    <row r="143" spans="1:90" ht="45" x14ac:dyDescent="0.25">
      <c r="A143" s="8" t="s">
        <v>212</v>
      </c>
      <c r="B143" s="27" t="s">
        <v>213</v>
      </c>
      <c r="C143" s="21" t="s">
        <v>11</v>
      </c>
      <c r="D143" s="29" t="s">
        <v>353</v>
      </c>
      <c r="E143" s="29" t="s">
        <v>353</v>
      </c>
      <c r="F143" s="29" t="s">
        <v>353</v>
      </c>
      <c r="G143" s="29" t="s">
        <v>353</v>
      </c>
      <c r="H143" s="29" t="s">
        <v>353</v>
      </c>
      <c r="I143" s="29" t="s">
        <v>353</v>
      </c>
      <c r="J143" s="29" t="s">
        <v>353</v>
      </c>
      <c r="K143" s="29" t="s">
        <v>353</v>
      </c>
      <c r="L143" s="29" t="s">
        <v>353</v>
      </c>
      <c r="M143" s="29" t="s">
        <v>353</v>
      </c>
      <c r="N143" s="29" t="s">
        <v>353</v>
      </c>
      <c r="O143" s="29" t="s">
        <v>353</v>
      </c>
      <c r="P143" s="29" t="s">
        <v>353</v>
      </c>
      <c r="Q143" s="29" t="s">
        <v>353</v>
      </c>
      <c r="R143" s="29" t="s">
        <v>353</v>
      </c>
      <c r="S143" s="29" t="s">
        <v>353</v>
      </c>
      <c r="T143" s="29" t="s">
        <v>353</v>
      </c>
      <c r="U143" s="29" t="s">
        <v>353</v>
      </c>
      <c r="V143" s="29" t="s">
        <v>353</v>
      </c>
      <c r="W143" s="29" t="s">
        <v>353</v>
      </c>
      <c r="X143" s="29" t="s">
        <v>353</v>
      </c>
      <c r="Y143" s="29" t="s">
        <v>353</v>
      </c>
      <c r="Z143" s="29" t="s">
        <v>353</v>
      </c>
      <c r="AA143" s="29" t="s">
        <v>353</v>
      </c>
      <c r="AB143" s="29" t="s">
        <v>353</v>
      </c>
      <c r="AC143" s="29" t="s">
        <v>353</v>
      </c>
      <c r="AD143" s="29" t="s">
        <v>353</v>
      </c>
      <c r="AE143" s="29" t="s">
        <v>353</v>
      </c>
      <c r="AF143" s="29" t="s">
        <v>353</v>
      </c>
      <c r="AG143" s="29" t="s">
        <v>353</v>
      </c>
      <c r="AH143" s="29" t="s">
        <v>353</v>
      </c>
      <c r="AI143" s="29" t="s">
        <v>353</v>
      </c>
      <c r="AJ143" s="29" t="s">
        <v>353</v>
      </c>
      <c r="AK143" s="29" t="s">
        <v>353</v>
      </c>
      <c r="AL143" s="29" t="s">
        <v>353</v>
      </c>
      <c r="AM143" s="29" t="s">
        <v>353</v>
      </c>
      <c r="AN143" s="29" t="s">
        <v>353</v>
      </c>
      <c r="AO143" s="29" t="s">
        <v>353</v>
      </c>
      <c r="AP143" s="29" t="s">
        <v>353</v>
      </c>
      <c r="AQ143" s="29" t="s">
        <v>353</v>
      </c>
      <c r="AR143" s="29" t="s">
        <v>353</v>
      </c>
      <c r="AS143" s="29" t="s">
        <v>353</v>
      </c>
      <c r="AT143" s="29" t="s">
        <v>353</v>
      </c>
      <c r="AU143" s="29" t="s">
        <v>353</v>
      </c>
      <c r="AV143" s="29" t="s">
        <v>353</v>
      </c>
      <c r="AW143" s="29" t="s">
        <v>353</v>
      </c>
      <c r="AX143" s="29" t="s">
        <v>353</v>
      </c>
      <c r="AY143" s="29" t="s">
        <v>353</v>
      </c>
      <c r="AZ143" s="29" t="s">
        <v>353</v>
      </c>
      <c r="BA143" s="29" t="s">
        <v>353</v>
      </c>
      <c r="BB143" s="29" t="s">
        <v>353</v>
      </c>
      <c r="BC143" s="29" t="s">
        <v>353</v>
      </c>
      <c r="BD143" s="29" t="s">
        <v>353</v>
      </c>
      <c r="BE143" s="29" t="s">
        <v>353</v>
      </c>
      <c r="BF143" s="29" t="s">
        <v>353</v>
      </c>
      <c r="BG143" s="29" t="s">
        <v>353</v>
      </c>
      <c r="BH143" s="29" t="s">
        <v>353</v>
      </c>
      <c r="BI143" s="29" t="s">
        <v>353</v>
      </c>
      <c r="BJ143" s="29" t="s">
        <v>353</v>
      </c>
      <c r="BK143" s="29" t="s">
        <v>353</v>
      </c>
      <c r="BL143" s="29" t="s">
        <v>353</v>
      </c>
      <c r="BM143" s="29" t="s">
        <v>353</v>
      </c>
      <c r="BN143" s="29" t="s">
        <v>353</v>
      </c>
      <c r="BO143" s="29" t="s">
        <v>353</v>
      </c>
      <c r="BP143" s="29" t="s">
        <v>353</v>
      </c>
      <c r="BQ143" s="29" t="s">
        <v>353</v>
      </c>
      <c r="BR143" s="29" t="s">
        <v>353</v>
      </c>
      <c r="BS143" s="29" t="s">
        <v>353</v>
      </c>
      <c r="BT143" s="29" t="s">
        <v>353</v>
      </c>
      <c r="BU143" s="29" t="s">
        <v>353</v>
      </c>
      <c r="BV143" s="29" t="s">
        <v>353</v>
      </c>
      <c r="BW143" s="29" t="s">
        <v>353</v>
      </c>
      <c r="BX143" s="29" t="s">
        <v>353</v>
      </c>
      <c r="BY143" s="29" t="s">
        <v>353</v>
      </c>
      <c r="BZ143" s="29" t="s">
        <v>353</v>
      </c>
      <c r="CA143" s="29" t="s">
        <v>353</v>
      </c>
      <c r="CB143" s="29" t="s">
        <v>353</v>
      </c>
      <c r="CC143" s="29" t="s">
        <v>353</v>
      </c>
      <c r="CD143" s="29" t="s">
        <v>353</v>
      </c>
      <c r="CE143" s="29" t="s">
        <v>353</v>
      </c>
      <c r="CF143" s="29" t="s">
        <v>353</v>
      </c>
      <c r="CG143" s="29" t="s">
        <v>353</v>
      </c>
      <c r="CH143" s="29" t="s">
        <v>353</v>
      </c>
      <c r="CI143" s="29" t="s">
        <v>353</v>
      </c>
      <c r="CJ143" s="29" t="s">
        <v>353</v>
      </c>
      <c r="CK143" s="29" t="s">
        <v>353</v>
      </c>
      <c r="CL143" s="29" t="s">
        <v>353</v>
      </c>
    </row>
    <row r="144" spans="1:90" ht="30" x14ac:dyDescent="0.25">
      <c r="A144" s="6" t="s">
        <v>214</v>
      </c>
      <c r="B144" s="7" t="s">
        <v>215</v>
      </c>
      <c r="C144" s="6" t="s">
        <v>11</v>
      </c>
      <c r="D144" s="35">
        <f t="shared" ref="D144:AI144" si="130">SUM(D145:D159)</f>
        <v>40.942372881355936</v>
      </c>
      <c r="E144" s="35">
        <f t="shared" si="130"/>
        <v>35.243220338983051</v>
      </c>
      <c r="F144" s="16" t="s">
        <v>353</v>
      </c>
      <c r="G144" s="16" t="s">
        <v>353</v>
      </c>
      <c r="H144" s="16" t="s">
        <v>353</v>
      </c>
      <c r="I144" s="16" t="s">
        <v>353</v>
      </c>
      <c r="J144" s="16" t="s">
        <v>353</v>
      </c>
      <c r="K144" s="16" t="s">
        <v>353</v>
      </c>
      <c r="L144" s="16" t="s">
        <v>353</v>
      </c>
      <c r="M144" s="16" t="s">
        <v>353</v>
      </c>
      <c r="N144" s="16" t="s">
        <v>353</v>
      </c>
      <c r="O144" s="16" t="s">
        <v>353</v>
      </c>
      <c r="P144" s="16" t="s">
        <v>353</v>
      </c>
      <c r="Q144" s="16" t="s">
        <v>353</v>
      </c>
      <c r="R144" s="16" t="s">
        <v>353</v>
      </c>
      <c r="S144" s="16" t="s">
        <v>353</v>
      </c>
      <c r="T144" s="35">
        <f t="shared" si="130"/>
        <v>0</v>
      </c>
      <c r="U144" s="35">
        <f t="shared" si="130"/>
        <v>0</v>
      </c>
      <c r="V144" s="35">
        <f t="shared" si="130"/>
        <v>0</v>
      </c>
      <c r="W144" s="35">
        <f t="shared" si="130"/>
        <v>0</v>
      </c>
      <c r="X144" s="35">
        <f t="shared" si="130"/>
        <v>0</v>
      </c>
      <c r="Y144" s="35">
        <f t="shared" si="130"/>
        <v>0</v>
      </c>
      <c r="Z144" s="35">
        <f t="shared" si="130"/>
        <v>0</v>
      </c>
      <c r="AA144" s="35">
        <f t="shared" si="130"/>
        <v>0</v>
      </c>
      <c r="AB144" s="35">
        <f t="shared" si="130"/>
        <v>0</v>
      </c>
      <c r="AC144" s="35">
        <f t="shared" si="130"/>
        <v>0</v>
      </c>
      <c r="AD144" s="35">
        <f t="shared" si="130"/>
        <v>0</v>
      </c>
      <c r="AE144" s="35">
        <f t="shared" si="130"/>
        <v>0</v>
      </c>
      <c r="AF144" s="35">
        <f t="shared" si="130"/>
        <v>0</v>
      </c>
      <c r="AG144" s="35">
        <f t="shared" si="130"/>
        <v>0</v>
      </c>
      <c r="AH144" s="35">
        <f t="shared" si="130"/>
        <v>0</v>
      </c>
      <c r="AI144" s="35">
        <f t="shared" si="130"/>
        <v>0</v>
      </c>
      <c r="AJ144" s="35">
        <f t="shared" ref="AJ144:BD144" si="131">SUM(AJ145:AJ159)</f>
        <v>0</v>
      </c>
      <c r="AK144" s="35">
        <f t="shared" si="131"/>
        <v>0</v>
      </c>
      <c r="AL144" s="35">
        <f t="shared" si="131"/>
        <v>0</v>
      </c>
      <c r="AM144" s="35">
        <f t="shared" si="131"/>
        <v>0</v>
      </c>
      <c r="AN144" s="35">
        <f t="shared" si="131"/>
        <v>0</v>
      </c>
      <c r="AO144" s="35">
        <f t="shared" si="131"/>
        <v>0</v>
      </c>
      <c r="AP144" s="35">
        <f t="shared" si="131"/>
        <v>0.123</v>
      </c>
      <c r="AQ144" s="35">
        <f t="shared" si="131"/>
        <v>0</v>
      </c>
      <c r="AR144" s="35">
        <f t="shared" si="131"/>
        <v>0</v>
      </c>
      <c r="AS144" s="35">
        <f t="shared" si="131"/>
        <v>0</v>
      </c>
      <c r="AT144" s="35">
        <f t="shared" si="131"/>
        <v>0</v>
      </c>
      <c r="AU144" s="35">
        <f t="shared" si="131"/>
        <v>1</v>
      </c>
      <c r="AV144" s="35">
        <f t="shared" si="131"/>
        <v>0</v>
      </c>
      <c r="AW144" s="35">
        <f t="shared" si="131"/>
        <v>0</v>
      </c>
      <c r="AX144" s="35">
        <f t="shared" si="131"/>
        <v>0</v>
      </c>
      <c r="AY144" s="35">
        <f t="shared" si="131"/>
        <v>0</v>
      </c>
      <c r="AZ144" s="35">
        <f t="shared" si="131"/>
        <v>0</v>
      </c>
      <c r="BA144" s="35">
        <f t="shared" si="131"/>
        <v>0</v>
      </c>
      <c r="BB144" s="35">
        <f t="shared" si="131"/>
        <v>0</v>
      </c>
      <c r="BC144" s="35">
        <f t="shared" si="131"/>
        <v>0</v>
      </c>
      <c r="BD144" s="35">
        <f t="shared" si="131"/>
        <v>0</v>
      </c>
      <c r="BE144" s="35">
        <f t="shared" ref="BE144:CK144" si="132">SUM(BE145:BE159)</f>
        <v>0</v>
      </c>
      <c r="BF144" s="35">
        <f t="shared" si="132"/>
        <v>0</v>
      </c>
      <c r="BG144" s="35">
        <f t="shared" si="132"/>
        <v>0</v>
      </c>
      <c r="BH144" s="35">
        <f t="shared" si="132"/>
        <v>0</v>
      </c>
      <c r="BI144" s="35">
        <f t="shared" si="132"/>
        <v>0</v>
      </c>
      <c r="BJ144" s="35">
        <f t="shared" si="132"/>
        <v>0</v>
      </c>
      <c r="BK144" s="35">
        <f t="shared" si="132"/>
        <v>0</v>
      </c>
      <c r="BL144" s="35">
        <f t="shared" si="132"/>
        <v>0</v>
      </c>
      <c r="BM144" s="35">
        <f t="shared" si="132"/>
        <v>0</v>
      </c>
      <c r="BN144" s="35">
        <f t="shared" si="132"/>
        <v>0</v>
      </c>
      <c r="BO144" s="35">
        <f t="shared" si="132"/>
        <v>0</v>
      </c>
      <c r="BP144" s="35">
        <f t="shared" si="132"/>
        <v>0</v>
      </c>
      <c r="BQ144" s="35">
        <f t="shared" si="132"/>
        <v>0</v>
      </c>
      <c r="BR144" s="35">
        <f t="shared" si="132"/>
        <v>0</v>
      </c>
      <c r="BS144" s="35">
        <f t="shared" si="132"/>
        <v>0</v>
      </c>
      <c r="BT144" s="35">
        <f t="shared" si="132"/>
        <v>0</v>
      </c>
      <c r="BU144" s="35">
        <f t="shared" si="132"/>
        <v>0</v>
      </c>
      <c r="BV144" s="35">
        <f t="shared" si="132"/>
        <v>0</v>
      </c>
      <c r="BW144" s="35">
        <f t="shared" si="132"/>
        <v>0</v>
      </c>
      <c r="BX144" s="35">
        <f t="shared" si="132"/>
        <v>0</v>
      </c>
      <c r="BY144" s="35">
        <f t="shared" si="132"/>
        <v>0</v>
      </c>
      <c r="BZ144" s="35">
        <f t="shared" si="132"/>
        <v>0</v>
      </c>
      <c r="CA144" s="35">
        <f t="shared" si="132"/>
        <v>0</v>
      </c>
      <c r="CB144" s="35">
        <f t="shared" si="132"/>
        <v>0</v>
      </c>
      <c r="CC144" s="35">
        <f t="shared" si="132"/>
        <v>0</v>
      </c>
      <c r="CD144" s="35">
        <f t="shared" si="132"/>
        <v>0</v>
      </c>
      <c r="CE144" s="35">
        <f t="shared" si="132"/>
        <v>0</v>
      </c>
      <c r="CF144" s="35">
        <f t="shared" si="132"/>
        <v>0.123</v>
      </c>
      <c r="CG144" s="35">
        <f t="shared" si="132"/>
        <v>0</v>
      </c>
      <c r="CH144" s="35">
        <f t="shared" si="132"/>
        <v>0</v>
      </c>
      <c r="CI144" s="35">
        <f t="shared" si="132"/>
        <v>0</v>
      </c>
      <c r="CJ144" s="35">
        <f t="shared" si="132"/>
        <v>0</v>
      </c>
      <c r="CK144" s="35">
        <f t="shared" si="132"/>
        <v>1</v>
      </c>
      <c r="CL144" s="35"/>
    </row>
    <row r="145" spans="1:90" ht="30" x14ac:dyDescent="0.25">
      <c r="A145" s="8" t="s">
        <v>214</v>
      </c>
      <c r="B145" s="31" t="s">
        <v>216</v>
      </c>
      <c r="C145" s="32" t="s">
        <v>217</v>
      </c>
      <c r="D145" s="51">
        <f>2.841/1.18</f>
        <v>2.4076271186440681</v>
      </c>
      <c r="E145" s="51">
        <f>2.841/1.18</f>
        <v>2.4076271186440681</v>
      </c>
      <c r="F145" s="29" t="s">
        <v>353</v>
      </c>
      <c r="G145" s="29" t="s">
        <v>353</v>
      </c>
      <c r="H145" s="29" t="s">
        <v>353</v>
      </c>
      <c r="I145" s="29" t="s">
        <v>353</v>
      </c>
      <c r="J145" s="29" t="s">
        <v>353</v>
      </c>
      <c r="K145" s="29" t="s">
        <v>353</v>
      </c>
      <c r="L145" s="29" t="s">
        <v>353</v>
      </c>
      <c r="M145" s="29" t="s">
        <v>353</v>
      </c>
      <c r="N145" s="29" t="s">
        <v>353</v>
      </c>
      <c r="O145" s="29" t="s">
        <v>353</v>
      </c>
      <c r="P145" s="29" t="s">
        <v>353</v>
      </c>
      <c r="Q145" s="29" t="s">
        <v>353</v>
      </c>
      <c r="R145" s="29" t="s">
        <v>353</v>
      </c>
      <c r="S145" s="29" t="s">
        <v>353</v>
      </c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1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36">
        <f t="shared" ref="BX145:BX159" si="133">T145+AH145+AV145+BJ145</f>
        <v>0</v>
      </c>
      <c r="BY145" s="36">
        <f t="shared" ref="BY145:BY159" si="134">U145+AI145+AW145+BK145</f>
        <v>0</v>
      </c>
      <c r="BZ145" s="36">
        <f t="shared" ref="BZ145:BZ159" si="135">V145+AJ145+AX145+BL145</f>
        <v>0</v>
      </c>
      <c r="CA145" s="36">
        <f t="shared" ref="CA145:CA159" si="136">W145+AK145+AY145+BM145</f>
        <v>0</v>
      </c>
      <c r="CB145" s="36">
        <f t="shared" ref="CB145:CB159" si="137">X145+AL145+AZ145+BN145</f>
        <v>0</v>
      </c>
      <c r="CC145" s="36">
        <f t="shared" ref="CC145:CC159" si="138">Y145+AM145+BA145+BO145</f>
        <v>0</v>
      </c>
      <c r="CD145" s="36">
        <f t="shared" ref="CD145:CD159" si="139">Z145+AN145+BB145+BP145</f>
        <v>0</v>
      </c>
      <c r="CE145" s="36">
        <f t="shared" ref="CE145:CE159" si="140">AA145+AO145+BC145+BQ145</f>
        <v>0</v>
      </c>
      <c r="CF145" s="36">
        <f t="shared" ref="CF145:CF159" si="141">AB145+AP145+BD145+BR145</f>
        <v>0</v>
      </c>
      <c r="CG145" s="49">
        <f t="shared" ref="CG145:CG159" si="142">AC145+AQ145+BE145+BS145</f>
        <v>0</v>
      </c>
      <c r="CH145" s="49">
        <f t="shared" ref="CH145:CH159" si="143">AD145+AR145+BF145+BT145</f>
        <v>0</v>
      </c>
      <c r="CI145" s="49">
        <f t="shared" ref="CI145:CI159" si="144">AE145+AS145+BG145+BU145</f>
        <v>0</v>
      </c>
      <c r="CJ145" s="49">
        <f t="shared" ref="CJ145:CJ159" si="145">AF145+AT145+BH145+BV145</f>
        <v>0</v>
      </c>
      <c r="CK145" s="49">
        <f t="shared" ref="CK145:CK159" si="146">AG145+AU145+BI145+BW145</f>
        <v>0</v>
      </c>
      <c r="CL145" s="41"/>
    </row>
    <row r="146" spans="1:90" ht="30" x14ac:dyDescent="0.25">
      <c r="A146" s="33" t="s">
        <v>214</v>
      </c>
      <c r="B146" s="31" t="s">
        <v>218</v>
      </c>
      <c r="C146" s="32" t="s">
        <v>219</v>
      </c>
      <c r="D146" s="51">
        <f>0.062/1.18</f>
        <v>5.2542372881355937E-2</v>
      </c>
      <c r="E146" s="51">
        <f>0.062/1.18</f>
        <v>5.2542372881355937E-2</v>
      </c>
      <c r="F146" s="29" t="s">
        <v>353</v>
      </c>
      <c r="G146" s="29" t="s">
        <v>353</v>
      </c>
      <c r="H146" s="29" t="s">
        <v>353</v>
      </c>
      <c r="I146" s="29" t="s">
        <v>353</v>
      </c>
      <c r="J146" s="29" t="s">
        <v>353</v>
      </c>
      <c r="K146" s="29" t="s">
        <v>353</v>
      </c>
      <c r="L146" s="29" t="s">
        <v>353</v>
      </c>
      <c r="M146" s="29" t="s">
        <v>353</v>
      </c>
      <c r="N146" s="29" t="s">
        <v>353</v>
      </c>
      <c r="O146" s="29" t="s">
        <v>353</v>
      </c>
      <c r="P146" s="29" t="s">
        <v>353</v>
      </c>
      <c r="Q146" s="29" t="s">
        <v>353</v>
      </c>
      <c r="R146" s="29" t="s">
        <v>353</v>
      </c>
      <c r="S146" s="29" t="s">
        <v>353</v>
      </c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1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36">
        <f t="shared" si="133"/>
        <v>0</v>
      </c>
      <c r="BY146" s="36">
        <f t="shared" si="134"/>
        <v>0</v>
      </c>
      <c r="BZ146" s="36">
        <f t="shared" si="135"/>
        <v>0</v>
      </c>
      <c r="CA146" s="36">
        <f t="shared" si="136"/>
        <v>0</v>
      </c>
      <c r="CB146" s="36">
        <f t="shared" si="137"/>
        <v>0</v>
      </c>
      <c r="CC146" s="36">
        <f t="shared" si="138"/>
        <v>0</v>
      </c>
      <c r="CD146" s="36">
        <f t="shared" si="139"/>
        <v>0</v>
      </c>
      <c r="CE146" s="36">
        <f t="shared" si="140"/>
        <v>0</v>
      </c>
      <c r="CF146" s="36">
        <f t="shared" si="141"/>
        <v>0</v>
      </c>
      <c r="CG146" s="49">
        <f t="shared" si="142"/>
        <v>0</v>
      </c>
      <c r="CH146" s="49">
        <f t="shared" si="143"/>
        <v>0</v>
      </c>
      <c r="CI146" s="49">
        <f t="shared" si="144"/>
        <v>0</v>
      </c>
      <c r="CJ146" s="49">
        <f t="shared" si="145"/>
        <v>0</v>
      </c>
      <c r="CK146" s="49">
        <f t="shared" si="146"/>
        <v>0</v>
      </c>
      <c r="CL146" s="41"/>
    </row>
    <row r="147" spans="1:90" ht="30" x14ac:dyDescent="0.25">
      <c r="A147" s="33" t="s">
        <v>214</v>
      </c>
      <c r="B147" s="31" t="s">
        <v>220</v>
      </c>
      <c r="C147" s="32" t="s">
        <v>221</v>
      </c>
      <c r="D147" s="51">
        <f>0.993/1.18</f>
        <v>0.84152542372881356</v>
      </c>
      <c r="E147" s="51">
        <f>0.993/1.18</f>
        <v>0.84152542372881356</v>
      </c>
      <c r="F147" s="29" t="s">
        <v>353</v>
      </c>
      <c r="G147" s="29" t="s">
        <v>353</v>
      </c>
      <c r="H147" s="29" t="s">
        <v>353</v>
      </c>
      <c r="I147" s="29" t="s">
        <v>353</v>
      </c>
      <c r="J147" s="29" t="s">
        <v>353</v>
      </c>
      <c r="K147" s="29" t="s">
        <v>353</v>
      </c>
      <c r="L147" s="29" t="s">
        <v>353</v>
      </c>
      <c r="M147" s="29" t="s">
        <v>353</v>
      </c>
      <c r="N147" s="29" t="s">
        <v>353</v>
      </c>
      <c r="O147" s="29" t="s">
        <v>353</v>
      </c>
      <c r="P147" s="29" t="s">
        <v>353</v>
      </c>
      <c r="Q147" s="29" t="s">
        <v>353</v>
      </c>
      <c r="R147" s="29" t="s">
        <v>353</v>
      </c>
      <c r="S147" s="29" t="s">
        <v>353</v>
      </c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1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36">
        <f t="shared" si="133"/>
        <v>0</v>
      </c>
      <c r="BY147" s="36">
        <f t="shared" si="134"/>
        <v>0</v>
      </c>
      <c r="BZ147" s="36">
        <f t="shared" si="135"/>
        <v>0</v>
      </c>
      <c r="CA147" s="36">
        <f t="shared" si="136"/>
        <v>0</v>
      </c>
      <c r="CB147" s="36">
        <f t="shared" si="137"/>
        <v>0</v>
      </c>
      <c r="CC147" s="36">
        <f t="shared" si="138"/>
        <v>0</v>
      </c>
      <c r="CD147" s="36">
        <f t="shared" si="139"/>
        <v>0</v>
      </c>
      <c r="CE147" s="36">
        <f t="shared" si="140"/>
        <v>0</v>
      </c>
      <c r="CF147" s="36">
        <f t="shared" si="141"/>
        <v>0</v>
      </c>
      <c r="CG147" s="49">
        <f t="shared" si="142"/>
        <v>0</v>
      </c>
      <c r="CH147" s="49">
        <f t="shared" si="143"/>
        <v>0</v>
      </c>
      <c r="CI147" s="49">
        <f t="shared" si="144"/>
        <v>0</v>
      </c>
      <c r="CJ147" s="49">
        <f t="shared" si="145"/>
        <v>0</v>
      </c>
      <c r="CK147" s="49">
        <f t="shared" si="146"/>
        <v>0</v>
      </c>
      <c r="CL147" s="41"/>
    </row>
    <row r="148" spans="1:90" ht="30" x14ac:dyDescent="0.25">
      <c r="A148" s="33" t="s">
        <v>214</v>
      </c>
      <c r="B148" s="31" t="s">
        <v>222</v>
      </c>
      <c r="C148" s="32" t="s">
        <v>223</v>
      </c>
      <c r="D148" s="51">
        <f>1.301/1.18</f>
        <v>1.1025423728813559</v>
      </c>
      <c r="E148" s="51">
        <f>1.301/1.18</f>
        <v>1.1025423728813559</v>
      </c>
      <c r="F148" s="29" t="s">
        <v>353</v>
      </c>
      <c r="G148" s="29" t="s">
        <v>353</v>
      </c>
      <c r="H148" s="29" t="s">
        <v>353</v>
      </c>
      <c r="I148" s="29" t="s">
        <v>353</v>
      </c>
      <c r="J148" s="29" t="s">
        <v>353</v>
      </c>
      <c r="K148" s="29" t="s">
        <v>353</v>
      </c>
      <c r="L148" s="29" t="s">
        <v>353</v>
      </c>
      <c r="M148" s="29" t="s">
        <v>353</v>
      </c>
      <c r="N148" s="29" t="s">
        <v>353</v>
      </c>
      <c r="O148" s="29" t="s">
        <v>353</v>
      </c>
      <c r="P148" s="29" t="s">
        <v>353</v>
      </c>
      <c r="Q148" s="29" t="s">
        <v>353</v>
      </c>
      <c r="R148" s="29" t="s">
        <v>353</v>
      </c>
      <c r="S148" s="29" t="s">
        <v>353</v>
      </c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1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36">
        <f t="shared" si="133"/>
        <v>0</v>
      </c>
      <c r="BY148" s="36">
        <f t="shared" si="134"/>
        <v>0</v>
      </c>
      <c r="BZ148" s="36">
        <f t="shared" si="135"/>
        <v>0</v>
      </c>
      <c r="CA148" s="36">
        <f t="shared" si="136"/>
        <v>0</v>
      </c>
      <c r="CB148" s="36">
        <f t="shared" si="137"/>
        <v>0</v>
      </c>
      <c r="CC148" s="36">
        <f t="shared" si="138"/>
        <v>0</v>
      </c>
      <c r="CD148" s="36">
        <f t="shared" si="139"/>
        <v>0</v>
      </c>
      <c r="CE148" s="36">
        <f t="shared" si="140"/>
        <v>0</v>
      </c>
      <c r="CF148" s="36">
        <f t="shared" si="141"/>
        <v>0</v>
      </c>
      <c r="CG148" s="49">
        <f t="shared" si="142"/>
        <v>0</v>
      </c>
      <c r="CH148" s="49">
        <f t="shared" si="143"/>
        <v>0</v>
      </c>
      <c r="CI148" s="49">
        <f t="shared" si="144"/>
        <v>0</v>
      </c>
      <c r="CJ148" s="49">
        <f t="shared" si="145"/>
        <v>0</v>
      </c>
      <c r="CK148" s="49">
        <f t="shared" si="146"/>
        <v>0</v>
      </c>
      <c r="CL148" s="41"/>
    </row>
    <row r="149" spans="1:90" ht="15.75" x14ac:dyDescent="0.25">
      <c r="A149" s="33" t="s">
        <v>214</v>
      </c>
      <c r="B149" s="31" t="s">
        <v>224</v>
      </c>
      <c r="C149" s="32" t="s">
        <v>225</v>
      </c>
      <c r="D149" s="51">
        <f>1.761/1.18</f>
        <v>1.4923728813559323</v>
      </c>
      <c r="E149" s="51">
        <f>1.761/1.18</f>
        <v>1.4923728813559323</v>
      </c>
      <c r="F149" s="29" t="s">
        <v>353</v>
      </c>
      <c r="G149" s="29" t="s">
        <v>353</v>
      </c>
      <c r="H149" s="29" t="s">
        <v>353</v>
      </c>
      <c r="I149" s="29" t="s">
        <v>353</v>
      </c>
      <c r="J149" s="29" t="s">
        <v>353</v>
      </c>
      <c r="K149" s="29" t="s">
        <v>353</v>
      </c>
      <c r="L149" s="29" t="s">
        <v>353</v>
      </c>
      <c r="M149" s="29" t="s">
        <v>353</v>
      </c>
      <c r="N149" s="29" t="s">
        <v>353</v>
      </c>
      <c r="O149" s="29" t="s">
        <v>353</v>
      </c>
      <c r="P149" s="29" t="s">
        <v>353</v>
      </c>
      <c r="Q149" s="29" t="s">
        <v>353</v>
      </c>
      <c r="R149" s="29" t="s">
        <v>353</v>
      </c>
      <c r="S149" s="29" t="s">
        <v>353</v>
      </c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1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36">
        <f t="shared" si="133"/>
        <v>0</v>
      </c>
      <c r="BY149" s="36">
        <f t="shared" si="134"/>
        <v>0</v>
      </c>
      <c r="BZ149" s="36">
        <f t="shared" si="135"/>
        <v>0</v>
      </c>
      <c r="CA149" s="36">
        <f t="shared" si="136"/>
        <v>0</v>
      </c>
      <c r="CB149" s="36">
        <f t="shared" si="137"/>
        <v>0</v>
      </c>
      <c r="CC149" s="36">
        <f t="shared" si="138"/>
        <v>0</v>
      </c>
      <c r="CD149" s="36">
        <f t="shared" si="139"/>
        <v>0</v>
      </c>
      <c r="CE149" s="36">
        <f t="shared" si="140"/>
        <v>0</v>
      </c>
      <c r="CF149" s="36">
        <f t="shared" si="141"/>
        <v>0</v>
      </c>
      <c r="CG149" s="49">
        <f t="shared" si="142"/>
        <v>0</v>
      </c>
      <c r="CH149" s="49">
        <f t="shared" si="143"/>
        <v>0</v>
      </c>
      <c r="CI149" s="49">
        <f t="shared" si="144"/>
        <v>0</v>
      </c>
      <c r="CJ149" s="49">
        <f t="shared" si="145"/>
        <v>0</v>
      </c>
      <c r="CK149" s="49">
        <f t="shared" si="146"/>
        <v>0</v>
      </c>
      <c r="CL149" s="41"/>
    </row>
    <row r="150" spans="1:90" ht="30" x14ac:dyDescent="0.25">
      <c r="A150" s="33" t="s">
        <v>214</v>
      </c>
      <c r="B150" s="31" t="s">
        <v>226</v>
      </c>
      <c r="C150" s="32" t="s">
        <v>227</v>
      </c>
      <c r="D150" s="51">
        <f>0.869/1.18</f>
        <v>0.73644067796610169</v>
      </c>
      <c r="E150" s="51">
        <f>0.869/1.18</f>
        <v>0.73644067796610169</v>
      </c>
      <c r="F150" s="29" t="s">
        <v>353</v>
      </c>
      <c r="G150" s="29" t="s">
        <v>353</v>
      </c>
      <c r="H150" s="29" t="s">
        <v>353</v>
      </c>
      <c r="I150" s="29" t="s">
        <v>353</v>
      </c>
      <c r="J150" s="29" t="s">
        <v>353</v>
      </c>
      <c r="K150" s="29" t="s">
        <v>353</v>
      </c>
      <c r="L150" s="29" t="s">
        <v>353</v>
      </c>
      <c r="M150" s="29" t="s">
        <v>353</v>
      </c>
      <c r="N150" s="29" t="s">
        <v>353</v>
      </c>
      <c r="O150" s="29" t="s">
        <v>353</v>
      </c>
      <c r="P150" s="29" t="s">
        <v>353</v>
      </c>
      <c r="Q150" s="29" t="s">
        <v>353</v>
      </c>
      <c r="R150" s="29" t="s">
        <v>353</v>
      </c>
      <c r="S150" s="29" t="s">
        <v>353</v>
      </c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1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36">
        <f t="shared" si="133"/>
        <v>0</v>
      </c>
      <c r="BY150" s="36">
        <f t="shared" si="134"/>
        <v>0</v>
      </c>
      <c r="BZ150" s="36">
        <f t="shared" si="135"/>
        <v>0</v>
      </c>
      <c r="CA150" s="36">
        <f t="shared" si="136"/>
        <v>0</v>
      </c>
      <c r="CB150" s="36">
        <f t="shared" si="137"/>
        <v>0</v>
      </c>
      <c r="CC150" s="36">
        <f t="shared" si="138"/>
        <v>0</v>
      </c>
      <c r="CD150" s="36">
        <f t="shared" si="139"/>
        <v>0</v>
      </c>
      <c r="CE150" s="36">
        <f t="shared" si="140"/>
        <v>0</v>
      </c>
      <c r="CF150" s="36">
        <f t="shared" si="141"/>
        <v>0</v>
      </c>
      <c r="CG150" s="49">
        <f t="shared" si="142"/>
        <v>0</v>
      </c>
      <c r="CH150" s="49">
        <f t="shared" si="143"/>
        <v>0</v>
      </c>
      <c r="CI150" s="49">
        <f t="shared" si="144"/>
        <v>0</v>
      </c>
      <c r="CJ150" s="49">
        <f t="shared" si="145"/>
        <v>0</v>
      </c>
      <c r="CK150" s="49">
        <f t="shared" si="146"/>
        <v>0</v>
      </c>
      <c r="CL150" s="41"/>
    </row>
    <row r="151" spans="1:90" ht="30" x14ac:dyDescent="0.25">
      <c r="A151" s="33" t="s">
        <v>214</v>
      </c>
      <c r="B151" s="31" t="s">
        <v>228</v>
      </c>
      <c r="C151" s="32" t="s">
        <v>229</v>
      </c>
      <c r="D151" s="51">
        <f>1.711/1.18</f>
        <v>1.4500000000000002</v>
      </c>
      <c r="E151" s="51">
        <f>1.711/1.18</f>
        <v>1.4500000000000002</v>
      </c>
      <c r="F151" s="29" t="s">
        <v>353</v>
      </c>
      <c r="G151" s="29" t="s">
        <v>353</v>
      </c>
      <c r="H151" s="29" t="s">
        <v>353</v>
      </c>
      <c r="I151" s="29" t="s">
        <v>353</v>
      </c>
      <c r="J151" s="29" t="s">
        <v>353</v>
      </c>
      <c r="K151" s="29" t="s">
        <v>353</v>
      </c>
      <c r="L151" s="29" t="s">
        <v>353</v>
      </c>
      <c r="M151" s="29" t="s">
        <v>353</v>
      </c>
      <c r="N151" s="29" t="s">
        <v>353</v>
      </c>
      <c r="O151" s="29" t="s">
        <v>353</v>
      </c>
      <c r="P151" s="29" t="s">
        <v>353</v>
      </c>
      <c r="Q151" s="29" t="s">
        <v>353</v>
      </c>
      <c r="R151" s="29" t="s">
        <v>353</v>
      </c>
      <c r="S151" s="29" t="s">
        <v>353</v>
      </c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1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36">
        <f t="shared" si="133"/>
        <v>0</v>
      </c>
      <c r="BY151" s="36">
        <f t="shared" si="134"/>
        <v>0</v>
      </c>
      <c r="BZ151" s="36">
        <f t="shared" si="135"/>
        <v>0</v>
      </c>
      <c r="CA151" s="36">
        <f t="shared" si="136"/>
        <v>0</v>
      </c>
      <c r="CB151" s="36">
        <f t="shared" si="137"/>
        <v>0</v>
      </c>
      <c r="CC151" s="36">
        <f t="shared" si="138"/>
        <v>0</v>
      </c>
      <c r="CD151" s="36">
        <f t="shared" si="139"/>
        <v>0</v>
      </c>
      <c r="CE151" s="36">
        <f t="shared" si="140"/>
        <v>0</v>
      </c>
      <c r="CF151" s="36">
        <f t="shared" si="141"/>
        <v>0</v>
      </c>
      <c r="CG151" s="49">
        <f t="shared" si="142"/>
        <v>0</v>
      </c>
      <c r="CH151" s="49">
        <f t="shared" si="143"/>
        <v>0</v>
      </c>
      <c r="CI151" s="49">
        <f t="shared" si="144"/>
        <v>0</v>
      </c>
      <c r="CJ151" s="49">
        <f t="shared" si="145"/>
        <v>0</v>
      </c>
      <c r="CK151" s="49">
        <f t="shared" si="146"/>
        <v>0</v>
      </c>
      <c r="CL151" s="41"/>
    </row>
    <row r="152" spans="1:90" ht="30" x14ac:dyDescent="0.25">
      <c r="A152" s="33" t="s">
        <v>214</v>
      </c>
      <c r="B152" s="31" t="s">
        <v>230</v>
      </c>
      <c r="C152" s="32" t="s">
        <v>231</v>
      </c>
      <c r="D152" s="51">
        <f>4.112/1.18</f>
        <v>3.4847457627118645</v>
      </c>
      <c r="E152" s="51">
        <f>4.112/1.18</f>
        <v>3.4847457627118645</v>
      </c>
      <c r="F152" s="29" t="s">
        <v>353</v>
      </c>
      <c r="G152" s="29" t="s">
        <v>353</v>
      </c>
      <c r="H152" s="29" t="s">
        <v>353</v>
      </c>
      <c r="I152" s="29" t="s">
        <v>353</v>
      </c>
      <c r="J152" s="29" t="s">
        <v>353</v>
      </c>
      <c r="K152" s="29" t="s">
        <v>353</v>
      </c>
      <c r="L152" s="29" t="s">
        <v>353</v>
      </c>
      <c r="M152" s="29" t="s">
        <v>353</v>
      </c>
      <c r="N152" s="29" t="s">
        <v>353</v>
      </c>
      <c r="O152" s="29" t="s">
        <v>353</v>
      </c>
      <c r="P152" s="29" t="s">
        <v>353</v>
      </c>
      <c r="Q152" s="29" t="s">
        <v>353</v>
      </c>
      <c r="R152" s="29" t="s">
        <v>353</v>
      </c>
      <c r="S152" s="29" t="s">
        <v>353</v>
      </c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1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36">
        <f t="shared" si="133"/>
        <v>0</v>
      </c>
      <c r="BY152" s="36">
        <f t="shared" si="134"/>
        <v>0</v>
      </c>
      <c r="BZ152" s="36">
        <f t="shared" si="135"/>
        <v>0</v>
      </c>
      <c r="CA152" s="36">
        <f t="shared" si="136"/>
        <v>0</v>
      </c>
      <c r="CB152" s="36">
        <f t="shared" si="137"/>
        <v>0</v>
      </c>
      <c r="CC152" s="36">
        <f t="shared" si="138"/>
        <v>0</v>
      </c>
      <c r="CD152" s="36">
        <f t="shared" si="139"/>
        <v>0</v>
      </c>
      <c r="CE152" s="36">
        <f t="shared" si="140"/>
        <v>0</v>
      </c>
      <c r="CF152" s="36">
        <f t="shared" si="141"/>
        <v>0</v>
      </c>
      <c r="CG152" s="49">
        <f t="shared" si="142"/>
        <v>0</v>
      </c>
      <c r="CH152" s="49">
        <f t="shared" si="143"/>
        <v>0</v>
      </c>
      <c r="CI152" s="49">
        <f t="shared" si="144"/>
        <v>0</v>
      </c>
      <c r="CJ152" s="49">
        <f t="shared" si="145"/>
        <v>0</v>
      </c>
      <c r="CK152" s="49">
        <f t="shared" si="146"/>
        <v>0</v>
      </c>
      <c r="CL152" s="41"/>
    </row>
    <row r="153" spans="1:90" ht="45" x14ac:dyDescent="0.25">
      <c r="A153" s="33" t="s">
        <v>214</v>
      </c>
      <c r="B153" s="31" t="s">
        <v>361</v>
      </c>
      <c r="C153" s="32" t="s">
        <v>232</v>
      </c>
      <c r="D153" s="51">
        <f>4.233/1.18</f>
        <v>3.5872881355932202</v>
      </c>
      <c r="E153" s="51">
        <f>4.233/1.18</f>
        <v>3.5872881355932202</v>
      </c>
      <c r="F153" s="29" t="s">
        <v>353</v>
      </c>
      <c r="G153" s="29" t="s">
        <v>353</v>
      </c>
      <c r="H153" s="29" t="s">
        <v>353</v>
      </c>
      <c r="I153" s="29" t="s">
        <v>353</v>
      </c>
      <c r="J153" s="29" t="s">
        <v>353</v>
      </c>
      <c r="K153" s="29" t="s">
        <v>353</v>
      </c>
      <c r="L153" s="29" t="s">
        <v>353</v>
      </c>
      <c r="M153" s="29" t="s">
        <v>353</v>
      </c>
      <c r="N153" s="29" t="s">
        <v>353</v>
      </c>
      <c r="O153" s="29" t="s">
        <v>353</v>
      </c>
      <c r="P153" s="29" t="s">
        <v>353</v>
      </c>
      <c r="Q153" s="29" t="s">
        <v>353</v>
      </c>
      <c r="R153" s="29" t="s">
        <v>353</v>
      </c>
      <c r="S153" s="29" t="s">
        <v>353</v>
      </c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>
        <v>0.123</v>
      </c>
      <c r="AQ153" s="42"/>
      <c r="AR153" s="42"/>
      <c r="AS153" s="42"/>
      <c r="AT153" s="42"/>
      <c r="AU153" s="42">
        <v>1</v>
      </c>
      <c r="AV153" s="42"/>
      <c r="AW153" s="42"/>
      <c r="AX153" s="42"/>
      <c r="AY153" s="42"/>
      <c r="AZ153" s="42"/>
      <c r="BA153" s="42"/>
      <c r="BB153" s="42"/>
      <c r="BC153" s="42"/>
      <c r="BD153" s="42"/>
      <c r="BE153" s="41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36">
        <f t="shared" si="133"/>
        <v>0</v>
      </c>
      <c r="BY153" s="36">
        <f t="shared" si="134"/>
        <v>0</v>
      </c>
      <c r="BZ153" s="36">
        <f t="shared" si="135"/>
        <v>0</v>
      </c>
      <c r="CA153" s="36">
        <f t="shared" si="136"/>
        <v>0</v>
      </c>
      <c r="CB153" s="36">
        <f t="shared" si="137"/>
        <v>0</v>
      </c>
      <c r="CC153" s="36">
        <f t="shared" si="138"/>
        <v>0</v>
      </c>
      <c r="CD153" s="36">
        <f t="shared" si="139"/>
        <v>0</v>
      </c>
      <c r="CE153" s="36">
        <f t="shared" si="140"/>
        <v>0</v>
      </c>
      <c r="CF153" s="36">
        <f t="shared" si="141"/>
        <v>0.123</v>
      </c>
      <c r="CG153" s="49">
        <f t="shared" si="142"/>
        <v>0</v>
      </c>
      <c r="CH153" s="49">
        <f t="shared" si="143"/>
        <v>0</v>
      </c>
      <c r="CI153" s="49">
        <f t="shared" si="144"/>
        <v>0</v>
      </c>
      <c r="CJ153" s="49">
        <f t="shared" si="145"/>
        <v>0</v>
      </c>
      <c r="CK153" s="49">
        <f t="shared" si="146"/>
        <v>1</v>
      </c>
      <c r="CL153" s="41"/>
    </row>
    <row r="154" spans="1:90" ht="45" x14ac:dyDescent="0.25">
      <c r="A154" s="33" t="s">
        <v>214</v>
      </c>
      <c r="B154" s="31" t="s">
        <v>360</v>
      </c>
      <c r="C154" s="32" t="s">
        <v>233</v>
      </c>
      <c r="D154" s="51">
        <f>4.437/1.18</f>
        <v>3.7601694915254242</v>
      </c>
      <c r="E154" s="51">
        <f>4.437/1.18</f>
        <v>3.7601694915254242</v>
      </c>
      <c r="F154" s="29" t="s">
        <v>353</v>
      </c>
      <c r="G154" s="29" t="s">
        <v>353</v>
      </c>
      <c r="H154" s="29" t="s">
        <v>353</v>
      </c>
      <c r="I154" s="29" t="s">
        <v>353</v>
      </c>
      <c r="J154" s="29" t="s">
        <v>353</v>
      </c>
      <c r="K154" s="29" t="s">
        <v>353</v>
      </c>
      <c r="L154" s="29" t="s">
        <v>353</v>
      </c>
      <c r="M154" s="29" t="s">
        <v>353</v>
      </c>
      <c r="N154" s="29" t="s">
        <v>353</v>
      </c>
      <c r="O154" s="29" t="s">
        <v>353</v>
      </c>
      <c r="P154" s="29" t="s">
        <v>353</v>
      </c>
      <c r="Q154" s="29" t="s">
        <v>353</v>
      </c>
      <c r="R154" s="29" t="s">
        <v>353</v>
      </c>
      <c r="S154" s="29" t="s">
        <v>353</v>
      </c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1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36">
        <f t="shared" si="133"/>
        <v>0</v>
      </c>
      <c r="BY154" s="36">
        <f t="shared" si="134"/>
        <v>0</v>
      </c>
      <c r="BZ154" s="36">
        <f t="shared" si="135"/>
        <v>0</v>
      </c>
      <c r="CA154" s="36">
        <f t="shared" si="136"/>
        <v>0</v>
      </c>
      <c r="CB154" s="36">
        <f t="shared" si="137"/>
        <v>0</v>
      </c>
      <c r="CC154" s="36">
        <f t="shared" si="138"/>
        <v>0</v>
      </c>
      <c r="CD154" s="36">
        <f t="shared" si="139"/>
        <v>0</v>
      </c>
      <c r="CE154" s="36">
        <f t="shared" si="140"/>
        <v>0</v>
      </c>
      <c r="CF154" s="36">
        <f t="shared" si="141"/>
        <v>0</v>
      </c>
      <c r="CG154" s="49">
        <f t="shared" si="142"/>
        <v>0</v>
      </c>
      <c r="CH154" s="49">
        <f t="shared" si="143"/>
        <v>0</v>
      </c>
      <c r="CI154" s="49">
        <f t="shared" si="144"/>
        <v>0</v>
      </c>
      <c r="CJ154" s="49">
        <f t="shared" si="145"/>
        <v>0</v>
      </c>
      <c r="CK154" s="49">
        <f t="shared" si="146"/>
        <v>0</v>
      </c>
      <c r="CL154" s="41"/>
    </row>
    <row r="155" spans="1:90" ht="30" x14ac:dyDescent="0.25">
      <c r="A155" s="33" t="s">
        <v>214</v>
      </c>
      <c r="B155" s="31" t="s">
        <v>359</v>
      </c>
      <c r="C155" s="32" t="s">
        <v>234</v>
      </c>
      <c r="D155" s="51">
        <f>1.238/1.18</f>
        <v>1.0491525423728814</v>
      </c>
      <c r="E155" s="51">
        <f>1.238/1.18</f>
        <v>1.0491525423728814</v>
      </c>
      <c r="F155" s="29" t="s">
        <v>353</v>
      </c>
      <c r="G155" s="29" t="s">
        <v>353</v>
      </c>
      <c r="H155" s="29" t="s">
        <v>353</v>
      </c>
      <c r="I155" s="29" t="s">
        <v>353</v>
      </c>
      <c r="J155" s="29" t="s">
        <v>353</v>
      </c>
      <c r="K155" s="29" t="s">
        <v>353</v>
      </c>
      <c r="L155" s="29" t="s">
        <v>353</v>
      </c>
      <c r="M155" s="29" t="s">
        <v>353</v>
      </c>
      <c r="N155" s="29" t="s">
        <v>353</v>
      </c>
      <c r="O155" s="29" t="s">
        <v>353</v>
      </c>
      <c r="P155" s="29" t="s">
        <v>353</v>
      </c>
      <c r="Q155" s="29" t="s">
        <v>353</v>
      </c>
      <c r="R155" s="29" t="s">
        <v>353</v>
      </c>
      <c r="S155" s="29" t="s">
        <v>353</v>
      </c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1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36">
        <f t="shared" si="133"/>
        <v>0</v>
      </c>
      <c r="BY155" s="36">
        <f t="shared" si="134"/>
        <v>0</v>
      </c>
      <c r="BZ155" s="36">
        <f t="shared" si="135"/>
        <v>0</v>
      </c>
      <c r="CA155" s="36">
        <f t="shared" si="136"/>
        <v>0</v>
      </c>
      <c r="CB155" s="36">
        <f t="shared" si="137"/>
        <v>0</v>
      </c>
      <c r="CC155" s="36">
        <f t="shared" si="138"/>
        <v>0</v>
      </c>
      <c r="CD155" s="36">
        <f t="shared" si="139"/>
        <v>0</v>
      </c>
      <c r="CE155" s="36">
        <f t="shared" si="140"/>
        <v>0</v>
      </c>
      <c r="CF155" s="36">
        <f t="shared" si="141"/>
        <v>0</v>
      </c>
      <c r="CG155" s="49">
        <f t="shared" si="142"/>
        <v>0</v>
      </c>
      <c r="CH155" s="49">
        <f t="shared" si="143"/>
        <v>0</v>
      </c>
      <c r="CI155" s="49">
        <f t="shared" si="144"/>
        <v>0</v>
      </c>
      <c r="CJ155" s="49">
        <f t="shared" si="145"/>
        <v>0</v>
      </c>
      <c r="CK155" s="49">
        <f t="shared" si="146"/>
        <v>0</v>
      </c>
      <c r="CL155" s="41"/>
    </row>
    <row r="156" spans="1:90" ht="60" x14ac:dyDescent="0.25">
      <c r="A156" s="33" t="s">
        <v>214</v>
      </c>
      <c r="B156" s="31" t="s">
        <v>235</v>
      </c>
      <c r="C156" s="32" t="s">
        <v>374</v>
      </c>
      <c r="D156" s="51">
        <f>2.174/1.18</f>
        <v>1.8423728813559321</v>
      </c>
      <c r="E156" s="51">
        <f>2.174/1.18</f>
        <v>1.8423728813559321</v>
      </c>
      <c r="F156" s="29" t="s">
        <v>353</v>
      </c>
      <c r="G156" s="29" t="s">
        <v>353</v>
      </c>
      <c r="H156" s="29" t="s">
        <v>353</v>
      </c>
      <c r="I156" s="29" t="s">
        <v>353</v>
      </c>
      <c r="J156" s="29" t="s">
        <v>353</v>
      </c>
      <c r="K156" s="29" t="s">
        <v>353</v>
      </c>
      <c r="L156" s="29" t="s">
        <v>353</v>
      </c>
      <c r="M156" s="29" t="s">
        <v>353</v>
      </c>
      <c r="N156" s="29" t="s">
        <v>353</v>
      </c>
      <c r="O156" s="29" t="s">
        <v>353</v>
      </c>
      <c r="P156" s="29" t="s">
        <v>353</v>
      </c>
      <c r="Q156" s="29" t="s">
        <v>353</v>
      </c>
      <c r="R156" s="29" t="s">
        <v>353</v>
      </c>
      <c r="S156" s="29" t="s">
        <v>353</v>
      </c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1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36">
        <f t="shared" si="133"/>
        <v>0</v>
      </c>
      <c r="BY156" s="36">
        <f t="shared" si="134"/>
        <v>0</v>
      </c>
      <c r="BZ156" s="36">
        <f t="shared" si="135"/>
        <v>0</v>
      </c>
      <c r="CA156" s="36">
        <f t="shared" si="136"/>
        <v>0</v>
      </c>
      <c r="CB156" s="36">
        <f t="shared" si="137"/>
        <v>0</v>
      </c>
      <c r="CC156" s="36">
        <f t="shared" si="138"/>
        <v>0</v>
      </c>
      <c r="CD156" s="36">
        <f t="shared" si="139"/>
        <v>0</v>
      </c>
      <c r="CE156" s="36">
        <f t="shared" si="140"/>
        <v>0</v>
      </c>
      <c r="CF156" s="36">
        <f t="shared" si="141"/>
        <v>0</v>
      </c>
      <c r="CG156" s="49">
        <f t="shared" si="142"/>
        <v>0</v>
      </c>
      <c r="CH156" s="49">
        <f t="shared" si="143"/>
        <v>0</v>
      </c>
      <c r="CI156" s="49">
        <f t="shared" si="144"/>
        <v>0</v>
      </c>
      <c r="CJ156" s="49">
        <f t="shared" si="145"/>
        <v>0</v>
      </c>
      <c r="CK156" s="49">
        <f t="shared" si="146"/>
        <v>0</v>
      </c>
      <c r="CL156" s="41"/>
    </row>
    <row r="157" spans="1:90" ht="45" x14ac:dyDescent="0.25">
      <c r="A157" s="33" t="s">
        <v>214</v>
      </c>
      <c r="B157" s="31" t="s">
        <v>237</v>
      </c>
      <c r="C157" s="32" t="s">
        <v>375</v>
      </c>
      <c r="D157" s="51">
        <f>1.927/1.18</f>
        <v>1.6330508474576273</v>
      </c>
      <c r="E157" s="51">
        <f>1.927/1.18</f>
        <v>1.6330508474576273</v>
      </c>
      <c r="F157" s="29" t="s">
        <v>353</v>
      </c>
      <c r="G157" s="29" t="s">
        <v>353</v>
      </c>
      <c r="H157" s="29" t="s">
        <v>353</v>
      </c>
      <c r="I157" s="29" t="s">
        <v>353</v>
      </c>
      <c r="J157" s="29" t="s">
        <v>353</v>
      </c>
      <c r="K157" s="29" t="s">
        <v>353</v>
      </c>
      <c r="L157" s="29" t="s">
        <v>353</v>
      </c>
      <c r="M157" s="29" t="s">
        <v>353</v>
      </c>
      <c r="N157" s="29" t="s">
        <v>353</v>
      </c>
      <c r="O157" s="29" t="s">
        <v>353</v>
      </c>
      <c r="P157" s="29" t="s">
        <v>353</v>
      </c>
      <c r="Q157" s="29" t="s">
        <v>353</v>
      </c>
      <c r="R157" s="29" t="s">
        <v>353</v>
      </c>
      <c r="S157" s="29" t="s">
        <v>353</v>
      </c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1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36">
        <f t="shared" si="133"/>
        <v>0</v>
      </c>
      <c r="BY157" s="36">
        <f t="shared" si="134"/>
        <v>0</v>
      </c>
      <c r="BZ157" s="36">
        <f t="shared" si="135"/>
        <v>0</v>
      </c>
      <c r="CA157" s="36">
        <f t="shared" si="136"/>
        <v>0</v>
      </c>
      <c r="CB157" s="36">
        <f t="shared" si="137"/>
        <v>0</v>
      </c>
      <c r="CC157" s="36">
        <f t="shared" si="138"/>
        <v>0</v>
      </c>
      <c r="CD157" s="36">
        <f t="shared" si="139"/>
        <v>0</v>
      </c>
      <c r="CE157" s="36">
        <f t="shared" si="140"/>
        <v>0</v>
      </c>
      <c r="CF157" s="36">
        <f t="shared" si="141"/>
        <v>0</v>
      </c>
      <c r="CG157" s="49">
        <f t="shared" si="142"/>
        <v>0</v>
      </c>
      <c r="CH157" s="49">
        <f t="shared" si="143"/>
        <v>0</v>
      </c>
      <c r="CI157" s="49">
        <f t="shared" si="144"/>
        <v>0</v>
      </c>
      <c r="CJ157" s="49">
        <f t="shared" si="145"/>
        <v>0</v>
      </c>
      <c r="CK157" s="49">
        <f t="shared" si="146"/>
        <v>0</v>
      </c>
      <c r="CL157" s="41"/>
    </row>
    <row r="158" spans="1:90" ht="75" x14ac:dyDescent="0.25">
      <c r="A158" s="33" t="s">
        <v>214</v>
      </c>
      <c r="B158" s="31" t="s">
        <v>239</v>
      </c>
      <c r="C158" s="32" t="s">
        <v>376</v>
      </c>
      <c r="D158" s="51">
        <f>3.037/1.18</f>
        <v>2.5737288135593221</v>
      </c>
      <c r="E158" s="51">
        <f>3.037/1.18</f>
        <v>2.5737288135593221</v>
      </c>
      <c r="F158" s="29" t="s">
        <v>353</v>
      </c>
      <c r="G158" s="29" t="s">
        <v>353</v>
      </c>
      <c r="H158" s="29" t="s">
        <v>353</v>
      </c>
      <c r="I158" s="29" t="s">
        <v>353</v>
      </c>
      <c r="J158" s="29" t="s">
        <v>353</v>
      </c>
      <c r="K158" s="29" t="s">
        <v>353</v>
      </c>
      <c r="L158" s="29" t="s">
        <v>353</v>
      </c>
      <c r="M158" s="29" t="s">
        <v>353</v>
      </c>
      <c r="N158" s="29" t="s">
        <v>353</v>
      </c>
      <c r="O158" s="29" t="s">
        <v>353</v>
      </c>
      <c r="P158" s="29" t="s">
        <v>353</v>
      </c>
      <c r="Q158" s="29" t="s">
        <v>353</v>
      </c>
      <c r="R158" s="29" t="s">
        <v>353</v>
      </c>
      <c r="S158" s="29" t="s">
        <v>353</v>
      </c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1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36">
        <f t="shared" si="133"/>
        <v>0</v>
      </c>
      <c r="BY158" s="36">
        <f t="shared" si="134"/>
        <v>0</v>
      </c>
      <c r="BZ158" s="36">
        <f t="shared" si="135"/>
        <v>0</v>
      </c>
      <c r="CA158" s="36">
        <f t="shared" si="136"/>
        <v>0</v>
      </c>
      <c r="CB158" s="36">
        <f t="shared" si="137"/>
        <v>0</v>
      </c>
      <c r="CC158" s="36">
        <f t="shared" si="138"/>
        <v>0</v>
      </c>
      <c r="CD158" s="36">
        <f t="shared" si="139"/>
        <v>0</v>
      </c>
      <c r="CE158" s="36">
        <f t="shared" si="140"/>
        <v>0</v>
      </c>
      <c r="CF158" s="36">
        <f t="shared" si="141"/>
        <v>0</v>
      </c>
      <c r="CG158" s="49">
        <f t="shared" si="142"/>
        <v>0</v>
      </c>
      <c r="CH158" s="49">
        <f t="shared" si="143"/>
        <v>0</v>
      </c>
      <c r="CI158" s="49">
        <f t="shared" si="144"/>
        <v>0</v>
      </c>
      <c r="CJ158" s="49">
        <f t="shared" si="145"/>
        <v>0</v>
      </c>
      <c r="CK158" s="49">
        <f t="shared" si="146"/>
        <v>0</v>
      </c>
      <c r="CL158" s="41"/>
    </row>
    <row r="159" spans="1:90" ht="45" x14ac:dyDescent="0.25">
      <c r="A159" s="33" t="s">
        <v>214</v>
      </c>
      <c r="B159" s="31" t="s">
        <v>400</v>
      </c>
      <c r="C159" s="32" t="s">
        <v>241</v>
      </c>
      <c r="D159" s="38">
        <f>17.616/1.18</f>
        <v>14.928813559322034</v>
      </c>
      <c r="E159" s="41">
        <f>10.891/1.18</f>
        <v>9.2296610169491533</v>
      </c>
      <c r="F159" s="29" t="s">
        <v>353</v>
      </c>
      <c r="G159" s="29" t="s">
        <v>353</v>
      </c>
      <c r="H159" s="29" t="s">
        <v>353</v>
      </c>
      <c r="I159" s="29" t="s">
        <v>353</v>
      </c>
      <c r="J159" s="29" t="s">
        <v>353</v>
      </c>
      <c r="K159" s="29" t="s">
        <v>353</v>
      </c>
      <c r="L159" s="29" t="s">
        <v>353</v>
      </c>
      <c r="M159" s="29" t="s">
        <v>353</v>
      </c>
      <c r="N159" s="29" t="s">
        <v>353</v>
      </c>
      <c r="O159" s="29" t="s">
        <v>353</v>
      </c>
      <c r="P159" s="29" t="s">
        <v>353</v>
      </c>
      <c r="Q159" s="29" t="s">
        <v>353</v>
      </c>
      <c r="R159" s="29" t="s">
        <v>353</v>
      </c>
      <c r="S159" s="29" t="s">
        <v>353</v>
      </c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BM159" s="41"/>
      <c r="BN159" s="41"/>
      <c r="BO159" s="41"/>
      <c r="BP159" s="41"/>
      <c r="BQ159" s="41"/>
      <c r="BR159" s="41"/>
      <c r="BS159" s="41"/>
      <c r="BT159" s="41"/>
      <c r="BU159" s="41"/>
      <c r="BV159" s="41"/>
      <c r="BW159" s="41"/>
      <c r="BX159" s="36">
        <f t="shared" si="133"/>
        <v>0</v>
      </c>
      <c r="BY159" s="36">
        <f t="shared" si="134"/>
        <v>0</v>
      </c>
      <c r="BZ159" s="36">
        <f t="shared" si="135"/>
        <v>0</v>
      </c>
      <c r="CA159" s="36">
        <f t="shared" si="136"/>
        <v>0</v>
      </c>
      <c r="CB159" s="36">
        <f t="shared" si="137"/>
        <v>0</v>
      </c>
      <c r="CC159" s="36">
        <f t="shared" si="138"/>
        <v>0</v>
      </c>
      <c r="CD159" s="36">
        <f t="shared" si="139"/>
        <v>0</v>
      </c>
      <c r="CE159" s="36">
        <f t="shared" si="140"/>
        <v>0</v>
      </c>
      <c r="CF159" s="36">
        <f t="shared" si="141"/>
        <v>0</v>
      </c>
      <c r="CG159" s="49">
        <f t="shared" si="142"/>
        <v>0</v>
      </c>
      <c r="CH159" s="49">
        <f t="shared" si="143"/>
        <v>0</v>
      </c>
      <c r="CI159" s="49">
        <f t="shared" si="144"/>
        <v>0</v>
      </c>
      <c r="CJ159" s="49">
        <f t="shared" si="145"/>
        <v>0</v>
      </c>
      <c r="CK159" s="49">
        <f t="shared" si="146"/>
        <v>0</v>
      </c>
      <c r="CL159" s="41"/>
    </row>
  </sheetData>
  <autoFilter ref="A18:CL159"/>
  <mergeCells count="49">
    <mergeCell ref="BD16:BI16"/>
    <mergeCell ref="BK16:BP16"/>
    <mergeCell ref="BR16:BW16"/>
    <mergeCell ref="CL13:CL17"/>
    <mergeCell ref="CE15:CK15"/>
    <mergeCell ref="T14:AG14"/>
    <mergeCell ref="AH14:AU14"/>
    <mergeCell ref="AV14:BI14"/>
    <mergeCell ref="BJ14:BW14"/>
    <mergeCell ref="BX14:CK14"/>
    <mergeCell ref="U16:Z16"/>
    <mergeCell ref="AB16:AG16"/>
    <mergeCell ref="AI16:AN16"/>
    <mergeCell ref="CF16:CK16"/>
    <mergeCell ref="AV15:BB15"/>
    <mergeCell ref="BC15:BI15"/>
    <mergeCell ref="BJ15:BP15"/>
    <mergeCell ref="BQ15:BW15"/>
    <mergeCell ref="BX15:CD15"/>
    <mergeCell ref="T15:Z15"/>
    <mergeCell ref="AA15:AG15"/>
    <mergeCell ref="AH15:AN15"/>
    <mergeCell ref="AO15:AU15"/>
    <mergeCell ref="BY16:CD16"/>
    <mergeCell ref="AP16:AU16"/>
    <mergeCell ref="AW16:BB16"/>
    <mergeCell ref="E16:E17"/>
    <mergeCell ref="G16:L16"/>
    <mergeCell ref="N16:S16"/>
    <mergeCell ref="F15:L15"/>
    <mergeCell ref="M15:S15"/>
    <mergeCell ref="D13:E15"/>
    <mergeCell ref="F13:S14"/>
    <mergeCell ref="CG1:CK1"/>
    <mergeCell ref="CG2:CK2"/>
    <mergeCell ref="CG3:CK3"/>
    <mergeCell ref="T13:AG13"/>
    <mergeCell ref="AH13:CK13"/>
    <mergeCell ref="A12:CJ12"/>
    <mergeCell ref="A13:A17"/>
    <mergeCell ref="B13:B17"/>
    <mergeCell ref="C13:C17"/>
    <mergeCell ref="A11:CL11"/>
    <mergeCell ref="A10:CL10"/>
    <mergeCell ref="A9:CL9"/>
    <mergeCell ref="A5:CL5"/>
    <mergeCell ref="A7:CL7"/>
    <mergeCell ref="A8:CL8"/>
    <mergeCell ref="D16:D17"/>
  </mergeCells>
  <pageMargins left="0.11811023622047245" right="0.11811023622047245" top="0.15748031496062992" bottom="0.15748031496062992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 Ввод ОС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2018-02-28T05:18:21Z</dcterms:modified>
</cp:coreProperties>
</file>