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05" windowWidth="19440" windowHeight="9375" tabRatio="880" firstSheet="5" activeTab="11"/>
  </bookViews>
  <sheets>
    <sheet name="Прил. 2 Баланс ВО НСП" sheetId="91" r:id="rId1"/>
    <sheet name="3 Расчет ПО НСП 2017" sheetId="81" r:id="rId2"/>
    <sheet name="ФОТ НСП ВО" sheetId="85" r:id="rId3"/>
    <sheet name="Всего ФОТ+смета " sheetId="86" r:id="rId4"/>
    <sheet name="Всего ФОТ" sheetId="87" r:id="rId5"/>
    <sheet name="Прил. 7 Реактив" sheetId="88" r:id="rId6"/>
    <sheet name="Пр.7 ГСМ" sheetId="92" r:id="rId7"/>
    <sheet name="Прил7 НСП" sheetId="89" r:id="rId8"/>
    <sheet name="Инд изм акт НСП ВО" sheetId="90" r:id="rId9"/>
    <sheet name="Амортизация ВО" sheetId="80" r:id="rId10"/>
    <sheet name="ТЭП" sheetId="22" state="hidden" r:id="rId11"/>
    <sheet name="Смета расходов ВО" sheetId="95" r:id="rId12"/>
    <sheet name="Расчет тарифа ВО" sheetId="96" r:id="rId13"/>
    <sheet name="Лист3" sheetId="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9">#REF!</definedName>
    <definedName name="\a" localSheetId="8">#REF!</definedName>
    <definedName name="\a" localSheetId="6">#REF!</definedName>
    <definedName name="\a" localSheetId="5">#REF!</definedName>
    <definedName name="\a" localSheetId="12">#REF!</definedName>
    <definedName name="\a" localSheetId="11">#REF!</definedName>
    <definedName name="\a">#REF!</definedName>
    <definedName name="\b" localSheetId="9">#REF!</definedName>
    <definedName name="\b" localSheetId="8">#REF!</definedName>
    <definedName name="\b" localSheetId="12">#REF!</definedName>
    <definedName name="\b" localSheetId="11">#REF!</definedName>
    <definedName name="\b">#REF!</definedName>
    <definedName name="\c" localSheetId="9">#REF!</definedName>
    <definedName name="\c" localSheetId="8">#REF!</definedName>
    <definedName name="\c" localSheetId="12">#REF!</definedName>
    <definedName name="\c" localSheetId="11">#REF!</definedName>
    <definedName name="\c">#REF!</definedName>
    <definedName name="\d" localSheetId="9">#REF!</definedName>
    <definedName name="\d" localSheetId="8">#REF!</definedName>
    <definedName name="\d" localSheetId="12">#REF!</definedName>
    <definedName name="\d" localSheetId="11">#REF!</definedName>
    <definedName name="\d">#REF!</definedName>
    <definedName name="\e" localSheetId="9">#REF!</definedName>
    <definedName name="\e" localSheetId="8">#REF!</definedName>
    <definedName name="\e" localSheetId="12">#REF!</definedName>
    <definedName name="\e" localSheetId="11">#REF!</definedName>
    <definedName name="\e">#REF!</definedName>
    <definedName name="\f" localSheetId="9">#REF!</definedName>
    <definedName name="\f" localSheetId="8">#REF!</definedName>
    <definedName name="\f" localSheetId="12">#REF!</definedName>
    <definedName name="\f" localSheetId="11">#REF!</definedName>
    <definedName name="\f">#REF!</definedName>
    <definedName name="\g" localSheetId="9">#REF!</definedName>
    <definedName name="\g" localSheetId="8">#REF!</definedName>
    <definedName name="\g" localSheetId="12">#REF!</definedName>
    <definedName name="\g" localSheetId="11">#REF!</definedName>
    <definedName name="\g">#REF!</definedName>
    <definedName name="\h" localSheetId="9">#REF!</definedName>
    <definedName name="\h" localSheetId="8">#REF!</definedName>
    <definedName name="\h" localSheetId="12">#REF!</definedName>
    <definedName name="\h" localSheetId="11">#REF!</definedName>
    <definedName name="\h">#REF!</definedName>
    <definedName name="\i" localSheetId="9">#REF!</definedName>
    <definedName name="\i" localSheetId="8">#REF!</definedName>
    <definedName name="\i" localSheetId="12">#REF!</definedName>
    <definedName name="\i" localSheetId="11">#REF!</definedName>
    <definedName name="\i">#REF!</definedName>
    <definedName name="\j" localSheetId="9">#REF!</definedName>
    <definedName name="\j" localSheetId="8">#REF!</definedName>
    <definedName name="\j" localSheetId="12">#REF!</definedName>
    <definedName name="\j" localSheetId="11">#REF!</definedName>
    <definedName name="\j">#REF!</definedName>
    <definedName name="\k" localSheetId="9">#REF!</definedName>
    <definedName name="\k" localSheetId="8">#REF!</definedName>
    <definedName name="\k" localSheetId="12">#REF!</definedName>
    <definedName name="\k" localSheetId="11">#REF!</definedName>
    <definedName name="\k">#REF!</definedName>
    <definedName name="\l" localSheetId="9">#REF!</definedName>
    <definedName name="\l" localSheetId="8">#REF!</definedName>
    <definedName name="\l" localSheetId="12">#REF!</definedName>
    <definedName name="\l" localSheetId="11">#REF!</definedName>
    <definedName name="\l">#REF!</definedName>
    <definedName name="\m" localSheetId="9">#REF!</definedName>
    <definedName name="\m" localSheetId="8">#REF!</definedName>
    <definedName name="\m" localSheetId="12">#REF!</definedName>
    <definedName name="\m" localSheetId="11">#REF!</definedName>
    <definedName name="\m">#REF!</definedName>
    <definedName name="\n" localSheetId="9">#REF!</definedName>
    <definedName name="\n" localSheetId="8">#REF!</definedName>
    <definedName name="\n" localSheetId="12">#REF!</definedName>
    <definedName name="\n" localSheetId="11">#REF!</definedName>
    <definedName name="\n">#REF!</definedName>
    <definedName name="\o" localSheetId="9">#REF!</definedName>
    <definedName name="\o" localSheetId="8">#REF!</definedName>
    <definedName name="\o" localSheetId="12">#REF!</definedName>
    <definedName name="\o" localSheetId="11">#REF!</definedName>
    <definedName name="\o">#REF!</definedName>
    <definedName name="\x" localSheetId="9">#REF!</definedName>
    <definedName name="\x" localSheetId="8">#REF!</definedName>
    <definedName name="\x" localSheetId="12">#REF!</definedName>
    <definedName name="\x" localSheetId="11">#REF!</definedName>
    <definedName name="\x">#REF!</definedName>
    <definedName name="\y" localSheetId="9">#REF!</definedName>
    <definedName name="\y" localSheetId="8">#REF!</definedName>
    <definedName name="\y" localSheetId="12">#REF!</definedName>
    <definedName name="\y" localSheetId="11">#REF!</definedName>
    <definedName name="\y">#REF!</definedName>
    <definedName name="\z" localSheetId="9">#REF!</definedName>
    <definedName name="\z" localSheetId="8">#REF!</definedName>
    <definedName name="\z" localSheetId="12">#REF!</definedName>
    <definedName name="\z" localSheetId="11">#REF!</definedName>
    <definedName name="\z">#REF!</definedName>
    <definedName name="______________89" localSheetId="9">[1]FES!#REF!</definedName>
    <definedName name="______________89">[1]FES!#REF!</definedName>
    <definedName name="____________SP1">[2]FES!#REF!</definedName>
    <definedName name="____________SP10">[2]FES!#REF!</definedName>
    <definedName name="____________SP11">[2]FES!#REF!</definedName>
    <definedName name="____________SP12">[2]FES!#REF!</definedName>
    <definedName name="____________SP13">[2]FES!#REF!</definedName>
    <definedName name="____________SP14">[2]FES!#REF!</definedName>
    <definedName name="____________SP15">[2]FES!#REF!</definedName>
    <definedName name="____________SP16">[2]FES!#REF!</definedName>
    <definedName name="____________SP17">[2]FES!#REF!</definedName>
    <definedName name="____________SP18">[2]FES!#REF!</definedName>
    <definedName name="____________SP19">[2]FES!#REF!</definedName>
    <definedName name="____________SP2">[2]FES!#REF!</definedName>
    <definedName name="____________SP20">[2]FES!#REF!</definedName>
    <definedName name="____________SP3">[2]FES!#REF!</definedName>
    <definedName name="____________SP4">[2]FES!#REF!</definedName>
    <definedName name="____________SP5">[2]FES!#REF!</definedName>
    <definedName name="____________SP7">[2]FES!#REF!</definedName>
    <definedName name="____________SP8">[2]FES!#REF!</definedName>
    <definedName name="____________SP9">[2]FES!#REF!</definedName>
    <definedName name="___________SP1">[3]FES!#REF!</definedName>
    <definedName name="___________SP10">[3]FES!#REF!</definedName>
    <definedName name="___________SP11">[3]FES!#REF!</definedName>
    <definedName name="___________SP12">[3]FES!#REF!</definedName>
    <definedName name="___________SP13">[3]FES!#REF!</definedName>
    <definedName name="___________SP14">[3]FES!#REF!</definedName>
    <definedName name="___________SP15">[3]FES!#REF!</definedName>
    <definedName name="___________SP16">[3]FES!#REF!</definedName>
    <definedName name="___________SP17">[3]FES!#REF!</definedName>
    <definedName name="___________SP18">[3]FES!#REF!</definedName>
    <definedName name="___________SP19">[3]FES!#REF!</definedName>
    <definedName name="___________SP2">[3]FES!#REF!</definedName>
    <definedName name="___________SP20">[3]FES!#REF!</definedName>
    <definedName name="___________SP3">[3]FES!#REF!</definedName>
    <definedName name="___________SP4">[3]FES!#REF!</definedName>
    <definedName name="___________SP5">[3]FES!#REF!</definedName>
    <definedName name="___________SP7">[3]FES!#REF!</definedName>
    <definedName name="___________SP8">[3]FES!#REF!</definedName>
    <definedName name="___________SP9">[3]FES!#REF!</definedName>
    <definedName name="__________SP1">[4]FES!#REF!</definedName>
    <definedName name="__________SP10">[4]FES!#REF!</definedName>
    <definedName name="__________SP11">[4]FES!#REF!</definedName>
    <definedName name="__________SP12">[4]FES!#REF!</definedName>
    <definedName name="__________SP13">[4]FES!#REF!</definedName>
    <definedName name="__________SP14">[4]FES!#REF!</definedName>
    <definedName name="__________SP15">[4]FES!#REF!</definedName>
    <definedName name="__________SP16">[4]FES!#REF!</definedName>
    <definedName name="__________SP17">[4]FES!#REF!</definedName>
    <definedName name="__________SP18">[4]FES!#REF!</definedName>
    <definedName name="__________SP19">[4]FES!#REF!</definedName>
    <definedName name="__________SP2">[4]FES!#REF!</definedName>
    <definedName name="__________SP20">[4]FES!#REF!</definedName>
    <definedName name="__________SP3">[4]FES!#REF!</definedName>
    <definedName name="__________SP4">[4]FES!#REF!</definedName>
    <definedName name="__________SP5">[4]FES!#REF!</definedName>
    <definedName name="__________SP7">[4]FES!#REF!</definedName>
    <definedName name="__________SP8">[4]FES!#REF!</definedName>
    <definedName name="__________SP9">[4]FES!#REF!</definedName>
    <definedName name="_________SP1">[2]FES!#REF!</definedName>
    <definedName name="_________SP10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__tt1">[5]!_________tt1</definedName>
    <definedName name="________SP1" localSheetId="9">[1]FES!#REF!</definedName>
    <definedName name="________SP1" localSheetId="8">[1]FES!#REF!</definedName>
    <definedName name="________SP1" localSheetId="6">[1]FES!#REF!</definedName>
    <definedName name="________SP1" localSheetId="0">[1]FES!#REF!</definedName>
    <definedName name="________SP1" localSheetId="5">[1]FES!#REF!</definedName>
    <definedName name="________SP1" localSheetId="12">[6]FES!#REF!</definedName>
    <definedName name="________SP1" localSheetId="11">[6]FES!#REF!</definedName>
    <definedName name="________SP1">[1]FES!#REF!</definedName>
    <definedName name="________SP10" localSheetId="9">[1]FES!#REF!</definedName>
    <definedName name="________SP10" localSheetId="8">[1]FES!#REF!</definedName>
    <definedName name="________SP10" localSheetId="6">[1]FES!#REF!</definedName>
    <definedName name="________SP10" localSheetId="0">[1]FES!#REF!</definedName>
    <definedName name="________SP10" localSheetId="5">[1]FES!#REF!</definedName>
    <definedName name="________SP10" localSheetId="12">[6]FES!#REF!</definedName>
    <definedName name="________SP10" localSheetId="11">[6]FES!#REF!</definedName>
    <definedName name="________SP10">[1]FES!#REF!</definedName>
    <definedName name="________SP11" localSheetId="9">[1]FES!#REF!</definedName>
    <definedName name="________SP11" localSheetId="8">[1]FES!#REF!</definedName>
    <definedName name="________SP11" localSheetId="6">[1]FES!#REF!</definedName>
    <definedName name="________SP11" localSheetId="0">[1]FES!#REF!</definedName>
    <definedName name="________SP11" localSheetId="5">[1]FES!#REF!</definedName>
    <definedName name="________SP11" localSheetId="12">[6]FES!#REF!</definedName>
    <definedName name="________SP11" localSheetId="11">[6]FES!#REF!</definedName>
    <definedName name="________SP11">[1]FES!#REF!</definedName>
    <definedName name="________SP12" localSheetId="9">[1]FES!#REF!</definedName>
    <definedName name="________SP12" localSheetId="8">[1]FES!#REF!</definedName>
    <definedName name="________SP12" localSheetId="6">[1]FES!#REF!</definedName>
    <definedName name="________SP12" localSheetId="0">[1]FES!#REF!</definedName>
    <definedName name="________SP12" localSheetId="5">[1]FES!#REF!</definedName>
    <definedName name="________SP12" localSheetId="12">[6]FES!#REF!</definedName>
    <definedName name="________SP12" localSheetId="11">[6]FES!#REF!</definedName>
    <definedName name="________SP12">[1]FES!#REF!</definedName>
    <definedName name="________SP13" localSheetId="9">[1]FES!#REF!</definedName>
    <definedName name="________SP13" localSheetId="8">[1]FES!#REF!</definedName>
    <definedName name="________SP13" localSheetId="6">[1]FES!#REF!</definedName>
    <definedName name="________SP13" localSheetId="0">[1]FES!#REF!</definedName>
    <definedName name="________SP13" localSheetId="5">[1]FES!#REF!</definedName>
    <definedName name="________SP13" localSheetId="12">[6]FES!#REF!</definedName>
    <definedName name="________SP13" localSheetId="11">[6]FES!#REF!</definedName>
    <definedName name="________SP13">[1]FES!#REF!</definedName>
    <definedName name="________SP14" localSheetId="9">[1]FES!#REF!</definedName>
    <definedName name="________SP14" localSheetId="8">[1]FES!#REF!</definedName>
    <definedName name="________SP14" localSheetId="6">[1]FES!#REF!</definedName>
    <definedName name="________SP14" localSheetId="0">[1]FES!#REF!</definedName>
    <definedName name="________SP14" localSheetId="5">[1]FES!#REF!</definedName>
    <definedName name="________SP14" localSheetId="12">[6]FES!#REF!</definedName>
    <definedName name="________SP14" localSheetId="11">[6]FES!#REF!</definedName>
    <definedName name="________SP14">[1]FES!#REF!</definedName>
    <definedName name="________SP15" localSheetId="9">[1]FES!#REF!</definedName>
    <definedName name="________SP15" localSheetId="8">[1]FES!#REF!</definedName>
    <definedName name="________SP15" localSheetId="6">[1]FES!#REF!</definedName>
    <definedName name="________SP15" localSheetId="0">[1]FES!#REF!</definedName>
    <definedName name="________SP15" localSheetId="5">[1]FES!#REF!</definedName>
    <definedName name="________SP15" localSheetId="12">[6]FES!#REF!</definedName>
    <definedName name="________SP15" localSheetId="11">[6]FES!#REF!</definedName>
    <definedName name="________SP15">[1]FES!#REF!</definedName>
    <definedName name="________SP16" localSheetId="9">[1]FES!#REF!</definedName>
    <definedName name="________SP16" localSheetId="8">[1]FES!#REF!</definedName>
    <definedName name="________SP16" localSheetId="6">[1]FES!#REF!</definedName>
    <definedName name="________SP16" localSheetId="0">[1]FES!#REF!</definedName>
    <definedName name="________SP16" localSheetId="5">[1]FES!#REF!</definedName>
    <definedName name="________SP16" localSheetId="12">[6]FES!#REF!</definedName>
    <definedName name="________SP16" localSheetId="11">[6]FES!#REF!</definedName>
    <definedName name="________SP16">[1]FES!#REF!</definedName>
    <definedName name="________SP17" localSheetId="9">[1]FES!#REF!</definedName>
    <definedName name="________SP17" localSheetId="8">[1]FES!#REF!</definedName>
    <definedName name="________SP17" localSheetId="6">[1]FES!#REF!</definedName>
    <definedName name="________SP17" localSheetId="0">[1]FES!#REF!</definedName>
    <definedName name="________SP17" localSheetId="5">[1]FES!#REF!</definedName>
    <definedName name="________SP17" localSheetId="12">[6]FES!#REF!</definedName>
    <definedName name="________SP17" localSheetId="11">[6]FES!#REF!</definedName>
    <definedName name="________SP17">[1]FES!#REF!</definedName>
    <definedName name="________SP18" localSheetId="9">[1]FES!#REF!</definedName>
    <definedName name="________SP18" localSheetId="8">[1]FES!#REF!</definedName>
    <definedName name="________SP18" localSheetId="6">[1]FES!#REF!</definedName>
    <definedName name="________SP18" localSheetId="0">[1]FES!#REF!</definedName>
    <definedName name="________SP18" localSheetId="5">[1]FES!#REF!</definedName>
    <definedName name="________SP18" localSheetId="12">[6]FES!#REF!</definedName>
    <definedName name="________SP18" localSheetId="11">[6]FES!#REF!</definedName>
    <definedName name="________SP18">[1]FES!#REF!</definedName>
    <definedName name="________SP19" localSheetId="9">[1]FES!#REF!</definedName>
    <definedName name="________SP19" localSheetId="8">[1]FES!#REF!</definedName>
    <definedName name="________SP19" localSheetId="6">[1]FES!#REF!</definedName>
    <definedName name="________SP19" localSheetId="0">[1]FES!#REF!</definedName>
    <definedName name="________SP19" localSheetId="5">[1]FES!#REF!</definedName>
    <definedName name="________SP19" localSheetId="12">[6]FES!#REF!</definedName>
    <definedName name="________SP19" localSheetId="11">[6]FES!#REF!</definedName>
    <definedName name="________SP19">[1]FES!#REF!</definedName>
    <definedName name="________SP2" localSheetId="9">[1]FES!#REF!</definedName>
    <definedName name="________SP2" localSheetId="8">[1]FES!#REF!</definedName>
    <definedName name="________SP2" localSheetId="6">[1]FES!#REF!</definedName>
    <definedName name="________SP2" localSheetId="0">[1]FES!#REF!</definedName>
    <definedName name="________SP2" localSheetId="5">[1]FES!#REF!</definedName>
    <definedName name="________SP2" localSheetId="12">[6]FES!#REF!</definedName>
    <definedName name="________SP2" localSheetId="11">[6]FES!#REF!</definedName>
    <definedName name="________SP2">[1]FES!#REF!</definedName>
    <definedName name="________SP20" localSheetId="9">[1]FES!#REF!</definedName>
    <definedName name="________SP20" localSheetId="8">[1]FES!#REF!</definedName>
    <definedName name="________SP20" localSheetId="6">[1]FES!#REF!</definedName>
    <definedName name="________SP20" localSheetId="0">[1]FES!#REF!</definedName>
    <definedName name="________SP20" localSheetId="5">[1]FES!#REF!</definedName>
    <definedName name="________SP20" localSheetId="12">[6]FES!#REF!</definedName>
    <definedName name="________SP20" localSheetId="11">[6]FES!#REF!</definedName>
    <definedName name="________SP20">[1]FES!#REF!</definedName>
    <definedName name="________SP3" localSheetId="9">[1]FES!#REF!</definedName>
    <definedName name="________SP3" localSheetId="8">[1]FES!#REF!</definedName>
    <definedName name="________SP3" localSheetId="6">[1]FES!#REF!</definedName>
    <definedName name="________SP3" localSheetId="0">[1]FES!#REF!</definedName>
    <definedName name="________SP3" localSheetId="5">[1]FES!#REF!</definedName>
    <definedName name="________SP3" localSheetId="12">[6]FES!#REF!</definedName>
    <definedName name="________SP3" localSheetId="11">[6]FES!#REF!</definedName>
    <definedName name="________SP3">[1]FES!#REF!</definedName>
    <definedName name="________SP4" localSheetId="9">[1]FES!#REF!</definedName>
    <definedName name="________SP4" localSheetId="8">[1]FES!#REF!</definedName>
    <definedName name="________SP4" localSheetId="6">[1]FES!#REF!</definedName>
    <definedName name="________SP4" localSheetId="0">[1]FES!#REF!</definedName>
    <definedName name="________SP4" localSheetId="5">[1]FES!#REF!</definedName>
    <definedName name="________SP4" localSheetId="12">[6]FES!#REF!</definedName>
    <definedName name="________SP4" localSheetId="11">[6]FES!#REF!</definedName>
    <definedName name="________SP4">[1]FES!#REF!</definedName>
    <definedName name="________SP5" localSheetId="9">[1]FES!#REF!</definedName>
    <definedName name="________SP5" localSheetId="8">[1]FES!#REF!</definedName>
    <definedName name="________SP5" localSheetId="6">[1]FES!#REF!</definedName>
    <definedName name="________SP5" localSheetId="0">[1]FES!#REF!</definedName>
    <definedName name="________SP5" localSheetId="5">[1]FES!#REF!</definedName>
    <definedName name="________SP5" localSheetId="12">[6]FES!#REF!</definedName>
    <definedName name="________SP5" localSheetId="11">[6]FES!#REF!</definedName>
    <definedName name="________SP5">[1]FES!#REF!</definedName>
    <definedName name="________SP7" localSheetId="9">[1]FES!#REF!</definedName>
    <definedName name="________SP7" localSheetId="8">[1]FES!#REF!</definedName>
    <definedName name="________SP7" localSheetId="6">[1]FES!#REF!</definedName>
    <definedName name="________SP7" localSheetId="0">[1]FES!#REF!</definedName>
    <definedName name="________SP7" localSheetId="5">[1]FES!#REF!</definedName>
    <definedName name="________SP7" localSheetId="12">[6]FES!#REF!</definedName>
    <definedName name="________SP7" localSheetId="11">[6]FES!#REF!</definedName>
    <definedName name="________SP7">[1]FES!#REF!</definedName>
    <definedName name="________SP8" localSheetId="9">[1]FES!#REF!</definedName>
    <definedName name="________SP8" localSheetId="8">[1]FES!#REF!</definedName>
    <definedName name="________SP8" localSheetId="6">[1]FES!#REF!</definedName>
    <definedName name="________SP8" localSheetId="0">[1]FES!#REF!</definedName>
    <definedName name="________SP8" localSheetId="5">[1]FES!#REF!</definedName>
    <definedName name="________SP8" localSheetId="12">[6]FES!#REF!</definedName>
    <definedName name="________SP8" localSheetId="11">[6]FES!#REF!</definedName>
    <definedName name="________SP8">[1]FES!#REF!</definedName>
    <definedName name="________SP9" localSheetId="9">[1]FES!#REF!</definedName>
    <definedName name="________SP9" localSheetId="8">[1]FES!#REF!</definedName>
    <definedName name="________SP9" localSheetId="6">[1]FES!#REF!</definedName>
    <definedName name="________SP9" localSheetId="0">[1]FES!#REF!</definedName>
    <definedName name="________SP9" localSheetId="5">[1]FES!#REF!</definedName>
    <definedName name="________SP9" localSheetId="12">[6]FES!#REF!</definedName>
    <definedName name="________SP9" localSheetId="11">[6]FES!#REF!</definedName>
    <definedName name="________SP9">[1]FES!#REF!</definedName>
    <definedName name="________tt1">'[5]6.3_Неподконтр (ВО)'!________tt1</definedName>
    <definedName name="_______SP1" localSheetId="9">[1]FES!#REF!</definedName>
    <definedName name="_______SP1" localSheetId="8">[1]FES!#REF!</definedName>
    <definedName name="_______SP1" localSheetId="6">[1]FES!#REF!</definedName>
    <definedName name="_______SP1" localSheetId="0">[1]FES!#REF!</definedName>
    <definedName name="_______SP1" localSheetId="5">[1]FES!#REF!</definedName>
    <definedName name="_______SP1" localSheetId="12">[6]FES!#REF!</definedName>
    <definedName name="_______SP1" localSheetId="11">[6]FES!#REF!</definedName>
    <definedName name="_______SP1">[1]FES!#REF!</definedName>
    <definedName name="_______SP10" localSheetId="9">[1]FES!#REF!</definedName>
    <definedName name="_______SP10" localSheetId="8">[1]FES!#REF!</definedName>
    <definedName name="_______SP10" localSheetId="6">[1]FES!#REF!</definedName>
    <definedName name="_______SP10" localSheetId="0">[1]FES!#REF!</definedName>
    <definedName name="_______SP10" localSheetId="5">[1]FES!#REF!</definedName>
    <definedName name="_______SP10" localSheetId="12">[6]FES!#REF!</definedName>
    <definedName name="_______SP10" localSheetId="11">[6]FES!#REF!</definedName>
    <definedName name="_______SP10">[1]FES!#REF!</definedName>
    <definedName name="_______SP11" localSheetId="9">[1]FES!#REF!</definedName>
    <definedName name="_______SP11" localSheetId="8">[1]FES!#REF!</definedName>
    <definedName name="_______SP11" localSheetId="6">[1]FES!#REF!</definedName>
    <definedName name="_______SP11" localSheetId="0">[1]FES!#REF!</definedName>
    <definedName name="_______SP11" localSheetId="5">[1]FES!#REF!</definedName>
    <definedName name="_______SP11" localSheetId="12">[6]FES!#REF!</definedName>
    <definedName name="_______SP11" localSheetId="11">[6]FES!#REF!</definedName>
    <definedName name="_______SP11">[1]FES!#REF!</definedName>
    <definedName name="_______SP12" localSheetId="9">[1]FES!#REF!</definedName>
    <definedName name="_______SP12" localSheetId="8">[1]FES!#REF!</definedName>
    <definedName name="_______SP12" localSheetId="6">[1]FES!#REF!</definedName>
    <definedName name="_______SP12" localSheetId="0">[1]FES!#REF!</definedName>
    <definedName name="_______SP12" localSheetId="5">[1]FES!#REF!</definedName>
    <definedName name="_______SP12" localSheetId="12">[6]FES!#REF!</definedName>
    <definedName name="_______SP12" localSheetId="11">[6]FES!#REF!</definedName>
    <definedName name="_______SP12">[1]FES!#REF!</definedName>
    <definedName name="_______SP13" localSheetId="9">[1]FES!#REF!</definedName>
    <definedName name="_______SP13" localSheetId="8">[1]FES!#REF!</definedName>
    <definedName name="_______SP13" localSheetId="6">[1]FES!#REF!</definedName>
    <definedName name="_______SP13" localSheetId="0">[1]FES!#REF!</definedName>
    <definedName name="_______SP13" localSheetId="5">[1]FES!#REF!</definedName>
    <definedName name="_______SP13" localSheetId="12">[6]FES!#REF!</definedName>
    <definedName name="_______SP13" localSheetId="11">[6]FES!#REF!</definedName>
    <definedName name="_______SP13">[1]FES!#REF!</definedName>
    <definedName name="_______SP14" localSheetId="9">[1]FES!#REF!</definedName>
    <definedName name="_______SP14" localSheetId="8">[1]FES!#REF!</definedName>
    <definedName name="_______SP14" localSheetId="6">[1]FES!#REF!</definedName>
    <definedName name="_______SP14" localSheetId="0">[1]FES!#REF!</definedName>
    <definedName name="_______SP14" localSheetId="5">[1]FES!#REF!</definedName>
    <definedName name="_______SP14" localSheetId="12">[6]FES!#REF!</definedName>
    <definedName name="_______SP14" localSheetId="11">[6]FES!#REF!</definedName>
    <definedName name="_______SP14">[1]FES!#REF!</definedName>
    <definedName name="_______SP15" localSheetId="9">[1]FES!#REF!</definedName>
    <definedName name="_______SP15" localSheetId="8">[1]FES!#REF!</definedName>
    <definedName name="_______SP15" localSheetId="6">[1]FES!#REF!</definedName>
    <definedName name="_______SP15" localSheetId="0">[1]FES!#REF!</definedName>
    <definedName name="_______SP15" localSheetId="5">[1]FES!#REF!</definedName>
    <definedName name="_______SP15" localSheetId="12">[6]FES!#REF!</definedName>
    <definedName name="_______SP15" localSheetId="11">[6]FES!#REF!</definedName>
    <definedName name="_______SP15">[1]FES!#REF!</definedName>
    <definedName name="_______SP16" localSheetId="9">[1]FES!#REF!</definedName>
    <definedName name="_______SP16" localSheetId="8">[1]FES!#REF!</definedName>
    <definedName name="_______SP16" localSheetId="6">[1]FES!#REF!</definedName>
    <definedName name="_______SP16" localSheetId="0">[1]FES!#REF!</definedName>
    <definedName name="_______SP16" localSheetId="5">[1]FES!#REF!</definedName>
    <definedName name="_______SP16" localSheetId="12">[6]FES!#REF!</definedName>
    <definedName name="_______SP16" localSheetId="11">[6]FES!#REF!</definedName>
    <definedName name="_______SP16">[1]FES!#REF!</definedName>
    <definedName name="_______SP17" localSheetId="9">[1]FES!#REF!</definedName>
    <definedName name="_______SP17" localSheetId="8">[1]FES!#REF!</definedName>
    <definedName name="_______SP17" localSheetId="6">[1]FES!#REF!</definedName>
    <definedName name="_______SP17" localSheetId="0">[1]FES!#REF!</definedName>
    <definedName name="_______SP17" localSheetId="5">[1]FES!#REF!</definedName>
    <definedName name="_______SP17" localSheetId="12">[6]FES!#REF!</definedName>
    <definedName name="_______SP17" localSheetId="11">[6]FES!#REF!</definedName>
    <definedName name="_______SP17">[1]FES!#REF!</definedName>
    <definedName name="_______SP18" localSheetId="9">[1]FES!#REF!</definedName>
    <definedName name="_______SP18" localSheetId="8">[1]FES!#REF!</definedName>
    <definedName name="_______SP18" localSheetId="6">[1]FES!#REF!</definedName>
    <definedName name="_______SP18" localSheetId="0">[1]FES!#REF!</definedName>
    <definedName name="_______SP18" localSheetId="5">[1]FES!#REF!</definedName>
    <definedName name="_______SP18" localSheetId="12">[6]FES!#REF!</definedName>
    <definedName name="_______SP18" localSheetId="11">[6]FES!#REF!</definedName>
    <definedName name="_______SP18">[1]FES!#REF!</definedName>
    <definedName name="_______SP19" localSheetId="9">[1]FES!#REF!</definedName>
    <definedName name="_______SP19" localSheetId="8">[1]FES!#REF!</definedName>
    <definedName name="_______SP19" localSheetId="6">[1]FES!#REF!</definedName>
    <definedName name="_______SP19" localSheetId="0">[1]FES!#REF!</definedName>
    <definedName name="_______SP19" localSheetId="5">[1]FES!#REF!</definedName>
    <definedName name="_______SP19" localSheetId="12">[6]FES!#REF!</definedName>
    <definedName name="_______SP19" localSheetId="11">[6]FES!#REF!</definedName>
    <definedName name="_______SP19">[1]FES!#REF!</definedName>
    <definedName name="_______SP2" localSheetId="9">[1]FES!#REF!</definedName>
    <definedName name="_______SP2" localSheetId="8">[1]FES!#REF!</definedName>
    <definedName name="_______SP2" localSheetId="6">[1]FES!#REF!</definedName>
    <definedName name="_______SP2" localSheetId="0">[1]FES!#REF!</definedName>
    <definedName name="_______SP2" localSheetId="5">[1]FES!#REF!</definedName>
    <definedName name="_______SP2" localSheetId="12">[6]FES!#REF!</definedName>
    <definedName name="_______SP2" localSheetId="11">[6]FES!#REF!</definedName>
    <definedName name="_______SP2">[1]FES!#REF!</definedName>
    <definedName name="_______SP20" localSheetId="9">[1]FES!#REF!</definedName>
    <definedName name="_______SP20" localSheetId="8">[1]FES!#REF!</definedName>
    <definedName name="_______SP20" localSheetId="6">[1]FES!#REF!</definedName>
    <definedName name="_______SP20" localSheetId="0">[1]FES!#REF!</definedName>
    <definedName name="_______SP20" localSheetId="5">[1]FES!#REF!</definedName>
    <definedName name="_______SP20" localSheetId="12">[6]FES!#REF!</definedName>
    <definedName name="_______SP20" localSheetId="11">[6]FES!#REF!</definedName>
    <definedName name="_______SP20">[1]FES!#REF!</definedName>
    <definedName name="_______SP3" localSheetId="9">[1]FES!#REF!</definedName>
    <definedName name="_______SP3" localSheetId="8">[1]FES!#REF!</definedName>
    <definedName name="_______SP3" localSheetId="6">[1]FES!#REF!</definedName>
    <definedName name="_______SP3" localSheetId="0">[1]FES!#REF!</definedName>
    <definedName name="_______SP3" localSheetId="5">[1]FES!#REF!</definedName>
    <definedName name="_______SP3" localSheetId="12">[6]FES!#REF!</definedName>
    <definedName name="_______SP3" localSheetId="11">[6]FES!#REF!</definedName>
    <definedName name="_______SP3">[1]FES!#REF!</definedName>
    <definedName name="_______SP4" localSheetId="9">[1]FES!#REF!</definedName>
    <definedName name="_______SP4" localSheetId="8">[1]FES!#REF!</definedName>
    <definedName name="_______SP4" localSheetId="6">[1]FES!#REF!</definedName>
    <definedName name="_______SP4" localSheetId="0">[1]FES!#REF!</definedName>
    <definedName name="_______SP4" localSheetId="5">[1]FES!#REF!</definedName>
    <definedName name="_______SP4" localSheetId="12">[6]FES!#REF!</definedName>
    <definedName name="_______SP4" localSheetId="11">[6]FES!#REF!</definedName>
    <definedName name="_______SP4">[1]FES!#REF!</definedName>
    <definedName name="_______SP5" localSheetId="9">[1]FES!#REF!</definedName>
    <definedName name="_______SP5" localSheetId="8">[1]FES!#REF!</definedName>
    <definedName name="_______SP5" localSheetId="6">[1]FES!#REF!</definedName>
    <definedName name="_______SP5" localSheetId="0">[1]FES!#REF!</definedName>
    <definedName name="_______SP5" localSheetId="5">[1]FES!#REF!</definedName>
    <definedName name="_______SP5" localSheetId="12">[6]FES!#REF!</definedName>
    <definedName name="_______SP5" localSheetId="11">[6]FES!#REF!</definedName>
    <definedName name="_______SP5">[1]FES!#REF!</definedName>
    <definedName name="_______SP7" localSheetId="9">[1]FES!#REF!</definedName>
    <definedName name="_______SP7" localSheetId="8">[1]FES!#REF!</definedName>
    <definedName name="_______SP7" localSheetId="6">[1]FES!#REF!</definedName>
    <definedName name="_______SP7" localSheetId="0">[1]FES!#REF!</definedName>
    <definedName name="_______SP7" localSheetId="5">[1]FES!#REF!</definedName>
    <definedName name="_______SP7" localSheetId="12">[6]FES!#REF!</definedName>
    <definedName name="_______SP7" localSheetId="11">[6]FES!#REF!</definedName>
    <definedName name="_______SP7">[1]FES!#REF!</definedName>
    <definedName name="_______SP8" localSheetId="9">[1]FES!#REF!</definedName>
    <definedName name="_______SP8" localSheetId="8">[1]FES!#REF!</definedName>
    <definedName name="_______SP8" localSheetId="6">[1]FES!#REF!</definedName>
    <definedName name="_______SP8" localSheetId="0">[1]FES!#REF!</definedName>
    <definedName name="_______SP8" localSheetId="5">[1]FES!#REF!</definedName>
    <definedName name="_______SP8" localSheetId="12">[6]FES!#REF!</definedName>
    <definedName name="_______SP8" localSheetId="11">[6]FES!#REF!</definedName>
    <definedName name="_______SP8">[1]FES!#REF!</definedName>
    <definedName name="_______SP9" localSheetId="9">[1]FES!#REF!</definedName>
    <definedName name="_______SP9" localSheetId="8">[1]FES!#REF!</definedName>
    <definedName name="_______SP9" localSheetId="6">[1]FES!#REF!</definedName>
    <definedName name="_______SP9" localSheetId="0">[1]FES!#REF!</definedName>
    <definedName name="_______SP9" localSheetId="5">[1]FES!#REF!</definedName>
    <definedName name="_______SP9" localSheetId="12">[6]FES!#REF!</definedName>
    <definedName name="_______SP9" localSheetId="11">[6]FES!#REF!</definedName>
    <definedName name="_______SP9">[1]FES!#REF!</definedName>
    <definedName name="_______tt1" localSheetId="9">#N/A</definedName>
    <definedName name="_______tt1" localSheetId="8">#N/A</definedName>
    <definedName name="_______tt1" localSheetId="6">#N/A</definedName>
    <definedName name="_______tt1" localSheetId="0">#N/A</definedName>
    <definedName name="_______tt1" localSheetId="5">#N/A</definedName>
    <definedName name="_______tt1">[7]!_______tt1</definedName>
    <definedName name="______SP1" localSheetId="9">[8]FES!#REF!</definedName>
    <definedName name="______SP1" localSheetId="8">[8]FES!#REF!</definedName>
    <definedName name="______SP1" localSheetId="6">[8]FES!#REF!</definedName>
    <definedName name="______SP1" localSheetId="0">[8]FES!#REF!</definedName>
    <definedName name="______SP1" localSheetId="5">[8]FES!#REF!</definedName>
    <definedName name="______SP1" localSheetId="12">[8]FES!#REF!</definedName>
    <definedName name="______SP1" localSheetId="11">[8]FES!#REF!</definedName>
    <definedName name="______SP1">[8]FES!#REF!</definedName>
    <definedName name="______SP10" localSheetId="9">[8]FES!#REF!</definedName>
    <definedName name="______SP10" localSheetId="8">[8]FES!#REF!</definedName>
    <definedName name="______SP10" localSheetId="0">[8]FES!#REF!</definedName>
    <definedName name="______SP10" localSheetId="5">[8]FES!#REF!</definedName>
    <definedName name="______SP10" localSheetId="12">[8]FES!#REF!</definedName>
    <definedName name="______SP10" localSheetId="11">[8]FES!#REF!</definedName>
    <definedName name="______SP10">[8]FES!#REF!</definedName>
    <definedName name="______SP11" localSheetId="9">[8]FES!#REF!</definedName>
    <definedName name="______SP11" localSheetId="8">[8]FES!#REF!</definedName>
    <definedName name="______SP11" localSheetId="0">[8]FES!#REF!</definedName>
    <definedName name="______SP11" localSheetId="5">[8]FES!#REF!</definedName>
    <definedName name="______SP11" localSheetId="12">[8]FES!#REF!</definedName>
    <definedName name="______SP11" localSheetId="11">[8]FES!#REF!</definedName>
    <definedName name="______SP11">[8]FES!#REF!</definedName>
    <definedName name="______SP12" localSheetId="9">[8]FES!#REF!</definedName>
    <definedName name="______SP12" localSheetId="8">[8]FES!#REF!</definedName>
    <definedName name="______SP12" localSheetId="0">[8]FES!#REF!</definedName>
    <definedName name="______SP12" localSheetId="5">[8]FES!#REF!</definedName>
    <definedName name="______SP12" localSheetId="12">[8]FES!#REF!</definedName>
    <definedName name="______SP12" localSheetId="11">[8]FES!#REF!</definedName>
    <definedName name="______SP12">[8]FES!#REF!</definedName>
    <definedName name="______SP13" localSheetId="9">[8]FES!#REF!</definedName>
    <definedName name="______SP13" localSheetId="8">[8]FES!#REF!</definedName>
    <definedName name="______SP13" localSheetId="0">[8]FES!#REF!</definedName>
    <definedName name="______SP13" localSheetId="5">[8]FES!#REF!</definedName>
    <definedName name="______SP13" localSheetId="12">[8]FES!#REF!</definedName>
    <definedName name="______SP13" localSheetId="11">[8]FES!#REF!</definedName>
    <definedName name="______SP13">[8]FES!#REF!</definedName>
    <definedName name="______SP14" localSheetId="9">[8]FES!#REF!</definedName>
    <definedName name="______SP14" localSheetId="8">[8]FES!#REF!</definedName>
    <definedName name="______SP14" localSheetId="0">[8]FES!#REF!</definedName>
    <definedName name="______SP14" localSheetId="5">[8]FES!#REF!</definedName>
    <definedName name="______SP14" localSheetId="12">[8]FES!#REF!</definedName>
    <definedName name="______SP14" localSheetId="11">[8]FES!#REF!</definedName>
    <definedName name="______SP14">[8]FES!#REF!</definedName>
    <definedName name="______SP15" localSheetId="9">[8]FES!#REF!</definedName>
    <definedName name="______SP15" localSheetId="8">[8]FES!#REF!</definedName>
    <definedName name="______SP15" localSheetId="0">[8]FES!#REF!</definedName>
    <definedName name="______SP15" localSheetId="5">[8]FES!#REF!</definedName>
    <definedName name="______SP15" localSheetId="12">[8]FES!#REF!</definedName>
    <definedName name="______SP15" localSheetId="11">[8]FES!#REF!</definedName>
    <definedName name="______SP15">[8]FES!#REF!</definedName>
    <definedName name="______SP16" localSheetId="9">[8]FES!#REF!</definedName>
    <definedName name="______SP16" localSheetId="8">[8]FES!#REF!</definedName>
    <definedName name="______SP16" localSheetId="0">[8]FES!#REF!</definedName>
    <definedName name="______SP16" localSheetId="5">[8]FES!#REF!</definedName>
    <definedName name="______SP16" localSheetId="12">[8]FES!#REF!</definedName>
    <definedName name="______SP16" localSheetId="11">[8]FES!#REF!</definedName>
    <definedName name="______SP16">[8]FES!#REF!</definedName>
    <definedName name="______SP17" localSheetId="9">[8]FES!#REF!</definedName>
    <definedName name="______SP17" localSheetId="8">[8]FES!#REF!</definedName>
    <definedName name="______SP17" localSheetId="0">[8]FES!#REF!</definedName>
    <definedName name="______SP17" localSheetId="5">[8]FES!#REF!</definedName>
    <definedName name="______SP17" localSheetId="12">[8]FES!#REF!</definedName>
    <definedName name="______SP17" localSheetId="11">[8]FES!#REF!</definedName>
    <definedName name="______SP17">[8]FES!#REF!</definedName>
    <definedName name="______SP18" localSheetId="9">[8]FES!#REF!</definedName>
    <definedName name="______SP18" localSheetId="8">[8]FES!#REF!</definedName>
    <definedName name="______SP18" localSheetId="0">[8]FES!#REF!</definedName>
    <definedName name="______SP18" localSheetId="5">[8]FES!#REF!</definedName>
    <definedName name="______SP18" localSheetId="12">[8]FES!#REF!</definedName>
    <definedName name="______SP18" localSheetId="11">[8]FES!#REF!</definedName>
    <definedName name="______SP18">[8]FES!#REF!</definedName>
    <definedName name="______SP19" localSheetId="9">[8]FES!#REF!</definedName>
    <definedName name="______SP19" localSheetId="8">[8]FES!#REF!</definedName>
    <definedName name="______SP19" localSheetId="0">[8]FES!#REF!</definedName>
    <definedName name="______SP19" localSheetId="5">[8]FES!#REF!</definedName>
    <definedName name="______SP19" localSheetId="12">[8]FES!#REF!</definedName>
    <definedName name="______SP19" localSheetId="11">[8]FES!#REF!</definedName>
    <definedName name="______SP19">[8]FES!#REF!</definedName>
    <definedName name="______SP2" localSheetId="9">[8]FES!#REF!</definedName>
    <definedName name="______SP2" localSheetId="8">[8]FES!#REF!</definedName>
    <definedName name="______SP2" localSheetId="0">[8]FES!#REF!</definedName>
    <definedName name="______SP2" localSheetId="5">[8]FES!#REF!</definedName>
    <definedName name="______SP2" localSheetId="12">[8]FES!#REF!</definedName>
    <definedName name="______SP2" localSheetId="11">[8]FES!#REF!</definedName>
    <definedName name="______SP2">[8]FES!#REF!</definedName>
    <definedName name="______SP20" localSheetId="9">[8]FES!#REF!</definedName>
    <definedName name="______SP20" localSheetId="8">[8]FES!#REF!</definedName>
    <definedName name="______SP20" localSheetId="0">[8]FES!#REF!</definedName>
    <definedName name="______SP20" localSheetId="5">[8]FES!#REF!</definedName>
    <definedName name="______SP20" localSheetId="12">[8]FES!#REF!</definedName>
    <definedName name="______SP20" localSheetId="11">[8]FES!#REF!</definedName>
    <definedName name="______SP20">[8]FES!#REF!</definedName>
    <definedName name="______SP3" localSheetId="9">[8]FES!#REF!</definedName>
    <definedName name="______SP3" localSheetId="8">[8]FES!#REF!</definedName>
    <definedName name="______SP3" localSheetId="0">[8]FES!#REF!</definedName>
    <definedName name="______SP3" localSheetId="5">[8]FES!#REF!</definedName>
    <definedName name="______SP3" localSheetId="12">[8]FES!#REF!</definedName>
    <definedName name="______SP3" localSheetId="11">[8]FES!#REF!</definedName>
    <definedName name="______SP3">[8]FES!#REF!</definedName>
    <definedName name="______SP4" localSheetId="9">[8]FES!#REF!</definedName>
    <definedName name="______SP4" localSheetId="8">[8]FES!#REF!</definedName>
    <definedName name="______SP4" localSheetId="0">[8]FES!#REF!</definedName>
    <definedName name="______SP4" localSheetId="5">[8]FES!#REF!</definedName>
    <definedName name="______SP4" localSheetId="12">[8]FES!#REF!</definedName>
    <definedName name="______SP4" localSheetId="11">[8]FES!#REF!</definedName>
    <definedName name="______SP4">[8]FES!#REF!</definedName>
    <definedName name="______SP5" localSheetId="9">[8]FES!#REF!</definedName>
    <definedName name="______SP5" localSheetId="8">[8]FES!#REF!</definedName>
    <definedName name="______SP5" localSheetId="0">[8]FES!#REF!</definedName>
    <definedName name="______SP5" localSheetId="5">[8]FES!#REF!</definedName>
    <definedName name="______SP5" localSheetId="12">[8]FES!#REF!</definedName>
    <definedName name="______SP5" localSheetId="11">[8]FES!#REF!</definedName>
    <definedName name="______SP5">[8]FES!#REF!</definedName>
    <definedName name="______SP7" localSheetId="9">[8]FES!#REF!</definedName>
    <definedName name="______SP7" localSheetId="8">[8]FES!#REF!</definedName>
    <definedName name="______SP7" localSheetId="0">[8]FES!#REF!</definedName>
    <definedName name="______SP7" localSheetId="5">[8]FES!#REF!</definedName>
    <definedName name="______SP7" localSheetId="12">[8]FES!#REF!</definedName>
    <definedName name="______SP7" localSheetId="11">[8]FES!#REF!</definedName>
    <definedName name="______SP7">[8]FES!#REF!</definedName>
    <definedName name="______SP8" localSheetId="9">[8]FES!#REF!</definedName>
    <definedName name="______SP8" localSheetId="8">[8]FES!#REF!</definedName>
    <definedName name="______SP8" localSheetId="0">[8]FES!#REF!</definedName>
    <definedName name="______SP8" localSheetId="5">[8]FES!#REF!</definedName>
    <definedName name="______SP8" localSheetId="12">[8]FES!#REF!</definedName>
    <definedName name="______SP8" localSheetId="11">[8]FES!#REF!</definedName>
    <definedName name="______SP8">[8]FES!#REF!</definedName>
    <definedName name="______SP9" localSheetId="9">[8]FES!#REF!</definedName>
    <definedName name="______SP9" localSheetId="8">[8]FES!#REF!</definedName>
    <definedName name="______SP9" localSheetId="0">[8]FES!#REF!</definedName>
    <definedName name="______SP9" localSheetId="5">[8]FES!#REF!</definedName>
    <definedName name="______SP9" localSheetId="12">[8]FES!#REF!</definedName>
    <definedName name="______SP9" localSheetId="11">[8]FES!#REF!</definedName>
    <definedName name="______SP9">[8]FES!#REF!</definedName>
    <definedName name="______tt1" localSheetId="9">#N/A</definedName>
    <definedName name="______tt1" localSheetId="8">#N/A</definedName>
    <definedName name="______tt1" localSheetId="6">#N/A</definedName>
    <definedName name="______tt1" localSheetId="0">#N/A</definedName>
    <definedName name="______tt1" localSheetId="5">#N/A</definedName>
    <definedName name="______tt1">[7]!______tt1</definedName>
    <definedName name="_____SP1" localSheetId="9">[3]FES!#REF!</definedName>
    <definedName name="_____SP1" localSheetId="8">[3]FES!#REF!</definedName>
    <definedName name="_____SP1" localSheetId="6">[3]FES!#REF!</definedName>
    <definedName name="_____SP1" localSheetId="0">[3]FES!#REF!</definedName>
    <definedName name="_____SP1" localSheetId="5">[3]FES!#REF!</definedName>
    <definedName name="_____SP1" localSheetId="12">[3]FES!#REF!</definedName>
    <definedName name="_____SP1" localSheetId="11">[3]FES!#REF!</definedName>
    <definedName name="_____SP1">[3]FES!#REF!</definedName>
    <definedName name="_____SP10" localSheetId="9">[3]FES!#REF!</definedName>
    <definedName name="_____SP10" localSheetId="8">[3]FES!#REF!</definedName>
    <definedName name="_____SP10" localSheetId="0">[3]FES!#REF!</definedName>
    <definedName name="_____SP10" localSheetId="5">[3]FES!#REF!</definedName>
    <definedName name="_____SP10" localSheetId="12">[3]FES!#REF!</definedName>
    <definedName name="_____SP10" localSheetId="11">[3]FES!#REF!</definedName>
    <definedName name="_____SP10">[3]FES!#REF!</definedName>
    <definedName name="_____SP11" localSheetId="9">[3]FES!#REF!</definedName>
    <definedName name="_____SP11" localSheetId="8">[3]FES!#REF!</definedName>
    <definedName name="_____SP11" localSheetId="0">[3]FES!#REF!</definedName>
    <definedName name="_____SP11" localSheetId="5">[3]FES!#REF!</definedName>
    <definedName name="_____SP11" localSheetId="12">[3]FES!#REF!</definedName>
    <definedName name="_____SP11" localSheetId="11">[3]FES!#REF!</definedName>
    <definedName name="_____SP11">[3]FES!#REF!</definedName>
    <definedName name="_____SP12" localSheetId="9">[3]FES!#REF!</definedName>
    <definedName name="_____SP12" localSheetId="8">[3]FES!#REF!</definedName>
    <definedName name="_____SP12" localSheetId="0">[3]FES!#REF!</definedName>
    <definedName name="_____SP12" localSheetId="5">[3]FES!#REF!</definedName>
    <definedName name="_____SP12" localSheetId="12">[3]FES!#REF!</definedName>
    <definedName name="_____SP12" localSheetId="11">[3]FES!#REF!</definedName>
    <definedName name="_____SP12">[3]FES!#REF!</definedName>
    <definedName name="_____SP13" localSheetId="9">[3]FES!#REF!</definedName>
    <definedName name="_____SP13" localSheetId="8">[3]FES!#REF!</definedName>
    <definedName name="_____SP13" localSheetId="0">[3]FES!#REF!</definedName>
    <definedName name="_____SP13" localSheetId="5">[3]FES!#REF!</definedName>
    <definedName name="_____SP13" localSheetId="12">[3]FES!#REF!</definedName>
    <definedName name="_____SP13" localSheetId="11">[3]FES!#REF!</definedName>
    <definedName name="_____SP13">[3]FES!#REF!</definedName>
    <definedName name="_____SP14" localSheetId="9">[3]FES!#REF!</definedName>
    <definedName name="_____SP14" localSheetId="8">[3]FES!#REF!</definedName>
    <definedName name="_____SP14" localSheetId="0">[3]FES!#REF!</definedName>
    <definedName name="_____SP14" localSheetId="5">[3]FES!#REF!</definedName>
    <definedName name="_____SP14" localSheetId="12">[3]FES!#REF!</definedName>
    <definedName name="_____SP14" localSheetId="11">[3]FES!#REF!</definedName>
    <definedName name="_____SP14">[3]FES!#REF!</definedName>
    <definedName name="_____SP15" localSheetId="9">[3]FES!#REF!</definedName>
    <definedName name="_____SP15" localSheetId="8">[3]FES!#REF!</definedName>
    <definedName name="_____SP15" localSheetId="0">[3]FES!#REF!</definedName>
    <definedName name="_____SP15" localSheetId="5">[3]FES!#REF!</definedName>
    <definedName name="_____SP15" localSheetId="12">[3]FES!#REF!</definedName>
    <definedName name="_____SP15" localSheetId="11">[3]FES!#REF!</definedName>
    <definedName name="_____SP15">[3]FES!#REF!</definedName>
    <definedName name="_____SP16" localSheetId="9">[3]FES!#REF!</definedName>
    <definedName name="_____SP16" localSheetId="8">[3]FES!#REF!</definedName>
    <definedName name="_____SP16" localSheetId="0">[3]FES!#REF!</definedName>
    <definedName name="_____SP16" localSheetId="5">[3]FES!#REF!</definedName>
    <definedName name="_____SP16" localSheetId="12">[3]FES!#REF!</definedName>
    <definedName name="_____SP16" localSheetId="11">[3]FES!#REF!</definedName>
    <definedName name="_____SP16">[3]FES!#REF!</definedName>
    <definedName name="_____SP17" localSheetId="9">[3]FES!#REF!</definedName>
    <definedName name="_____SP17" localSheetId="8">[3]FES!#REF!</definedName>
    <definedName name="_____SP17" localSheetId="0">[3]FES!#REF!</definedName>
    <definedName name="_____SP17" localSheetId="5">[3]FES!#REF!</definedName>
    <definedName name="_____SP17" localSheetId="12">[3]FES!#REF!</definedName>
    <definedName name="_____SP17" localSheetId="11">[3]FES!#REF!</definedName>
    <definedName name="_____SP17">[3]FES!#REF!</definedName>
    <definedName name="_____SP18" localSheetId="9">[3]FES!#REF!</definedName>
    <definedName name="_____SP18" localSheetId="8">[3]FES!#REF!</definedName>
    <definedName name="_____SP18" localSheetId="0">[3]FES!#REF!</definedName>
    <definedName name="_____SP18" localSheetId="5">[3]FES!#REF!</definedName>
    <definedName name="_____SP18" localSheetId="12">[3]FES!#REF!</definedName>
    <definedName name="_____SP18" localSheetId="11">[3]FES!#REF!</definedName>
    <definedName name="_____SP18">[3]FES!#REF!</definedName>
    <definedName name="_____SP19" localSheetId="9">[3]FES!#REF!</definedName>
    <definedName name="_____SP19" localSheetId="8">[3]FES!#REF!</definedName>
    <definedName name="_____SP19" localSheetId="0">[3]FES!#REF!</definedName>
    <definedName name="_____SP19" localSheetId="5">[3]FES!#REF!</definedName>
    <definedName name="_____SP19" localSheetId="12">[3]FES!#REF!</definedName>
    <definedName name="_____SP19" localSheetId="11">[3]FES!#REF!</definedName>
    <definedName name="_____SP19">[3]FES!#REF!</definedName>
    <definedName name="_____SP2" localSheetId="9">[3]FES!#REF!</definedName>
    <definedName name="_____SP2" localSheetId="8">[3]FES!#REF!</definedName>
    <definedName name="_____SP2" localSheetId="0">[3]FES!#REF!</definedName>
    <definedName name="_____SP2" localSheetId="5">[3]FES!#REF!</definedName>
    <definedName name="_____SP2" localSheetId="12">[3]FES!#REF!</definedName>
    <definedName name="_____SP2" localSheetId="11">[3]FES!#REF!</definedName>
    <definedName name="_____SP2">[3]FES!#REF!</definedName>
    <definedName name="_____SP20" localSheetId="9">[3]FES!#REF!</definedName>
    <definedName name="_____SP20" localSheetId="8">[3]FES!#REF!</definedName>
    <definedName name="_____SP20" localSheetId="0">[3]FES!#REF!</definedName>
    <definedName name="_____SP20" localSheetId="5">[3]FES!#REF!</definedName>
    <definedName name="_____SP20" localSheetId="12">[3]FES!#REF!</definedName>
    <definedName name="_____SP20" localSheetId="11">[3]FES!#REF!</definedName>
    <definedName name="_____SP20">[3]FES!#REF!</definedName>
    <definedName name="_____SP3" localSheetId="9">[3]FES!#REF!</definedName>
    <definedName name="_____SP3" localSheetId="8">[3]FES!#REF!</definedName>
    <definedName name="_____SP3" localSheetId="0">[3]FES!#REF!</definedName>
    <definedName name="_____SP3" localSheetId="5">[3]FES!#REF!</definedName>
    <definedName name="_____SP3" localSheetId="12">[3]FES!#REF!</definedName>
    <definedName name="_____SP3" localSheetId="11">[3]FES!#REF!</definedName>
    <definedName name="_____SP3">[3]FES!#REF!</definedName>
    <definedName name="_____SP4" localSheetId="9">[3]FES!#REF!</definedName>
    <definedName name="_____SP4" localSheetId="8">[3]FES!#REF!</definedName>
    <definedName name="_____SP4" localSheetId="0">[3]FES!#REF!</definedName>
    <definedName name="_____SP4" localSheetId="5">[3]FES!#REF!</definedName>
    <definedName name="_____SP4" localSheetId="12">[3]FES!#REF!</definedName>
    <definedName name="_____SP4" localSheetId="11">[3]FES!#REF!</definedName>
    <definedName name="_____SP4">[3]FES!#REF!</definedName>
    <definedName name="_____SP5" localSheetId="9">[3]FES!#REF!</definedName>
    <definedName name="_____SP5" localSheetId="8">[3]FES!#REF!</definedName>
    <definedName name="_____SP5" localSheetId="0">[3]FES!#REF!</definedName>
    <definedName name="_____SP5" localSheetId="5">[3]FES!#REF!</definedName>
    <definedName name="_____SP5" localSheetId="12">[3]FES!#REF!</definedName>
    <definedName name="_____SP5" localSheetId="11">[3]FES!#REF!</definedName>
    <definedName name="_____SP5">[3]FES!#REF!</definedName>
    <definedName name="_____SP7" localSheetId="9">[3]FES!#REF!</definedName>
    <definedName name="_____SP7" localSheetId="8">[3]FES!#REF!</definedName>
    <definedName name="_____SP7" localSheetId="0">[3]FES!#REF!</definedName>
    <definedName name="_____SP7" localSheetId="5">[3]FES!#REF!</definedName>
    <definedName name="_____SP7" localSheetId="12">[3]FES!#REF!</definedName>
    <definedName name="_____SP7" localSheetId="11">[3]FES!#REF!</definedName>
    <definedName name="_____SP7">[3]FES!#REF!</definedName>
    <definedName name="_____SP8" localSheetId="9">[3]FES!#REF!</definedName>
    <definedName name="_____SP8" localSheetId="8">[3]FES!#REF!</definedName>
    <definedName name="_____SP8" localSheetId="0">[3]FES!#REF!</definedName>
    <definedName name="_____SP8" localSheetId="5">[3]FES!#REF!</definedName>
    <definedName name="_____SP8" localSheetId="12">[3]FES!#REF!</definedName>
    <definedName name="_____SP8" localSheetId="11">[3]FES!#REF!</definedName>
    <definedName name="_____SP8">[3]FES!#REF!</definedName>
    <definedName name="_____SP9" localSheetId="9">[3]FES!#REF!</definedName>
    <definedName name="_____SP9" localSheetId="8">[3]FES!#REF!</definedName>
    <definedName name="_____SP9" localSheetId="0">[3]FES!#REF!</definedName>
    <definedName name="_____SP9" localSheetId="5">[3]FES!#REF!</definedName>
    <definedName name="_____SP9" localSheetId="12">[3]FES!#REF!</definedName>
    <definedName name="_____SP9" localSheetId="11">[3]FES!#REF!</definedName>
    <definedName name="_____SP9">[3]FES!#REF!</definedName>
    <definedName name="_____tt1" localSheetId="9">#N/A</definedName>
    <definedName name="_____tt1" localSheetId="8">#N/A</definedName>
    <definedName name="_____tt1" localSheetId="6">#N/A</definedName>
    <definedName name="_____tt1" localSheetId="0">#N/A</definedName>
    <definedName name="_____tt1" localSheetId="5">#N/A</definedName>
    <definedName name="_____tt1">[7]!_____tt1</definedName>
    <definedName name="____SP1" localSheetId="9">[3]FES!#REF!</definedName>
    <definedName name="____SP1" localSheetId="8">[3]FES!#REF!</definedName>
    <definedName name="____SP1" localSheetId="6">[3]FES!#REF!</definedName>
    <definedName name="____SP1" localSheetId="0">[3]FES!#REF!</definedName>
    <definedName name="____SP1" localSheetId="5">[3]FES!#REF!</definedName>
    <definedName name="____SP1" localSheetId="12">[3]FES!#REF!</definedName>
    <definedName name="____SP1" localSheetId="11">[3]FES!#REF!</definedName>
    <definedName name="____SP1">[3]FES!#REF!</definedName>
    <definedName name="____SP10" localSheetId="9">[3]FES!#REF!</definedName>
    <definedName name="____SP10" localSheetId="8">[3]FES!#REF!</definedName>
    <definedName name="____SP10" localSheetId="0">[3]FES!#REF!</definedName>
    <definedName name="____SP10" localSheetId="5">[3]FES!#REF!</definedName>
    <definedName name="____SP10" localSheetId="12">[3]FES!#REF!</definedName>
    <definedName name="____SP10" localSheetId="11">[3]FES!#REF!</definedName>
    <definedName name="____SP10">[3]FES!#REF!</definedName>
    <definedName name="____SP11" localSheetId="9">[3]FES!#REF!</definedName>
    <definedName name="____SP11" localSheetId="8">[3]FES!#REF!</definedName>
    <definedName name="____SP11" localSheetId="0">[3]FES!#REF!</definedName>
    <definedName name="____SP11" localSheetId="5">[3]FES!#REF!</definedName>
    <definedName name="____SP11" localSheetId="12">[3]FES!#REF!</definedName>
    <definedName name="____SP11" localSheetId="11">[3]FES!#REF!</definedName>
    <definedName name="____SP11">[3]FES!#REF!</definedName>
    <definedName name="____SP12" localSheetId="9">[3]FES!#REF!</definedName>
    <definedName name="____SP12" localSheetId="8">[3]FES!#REF!</definedName>
    <definedName name="____SP12" localSheetId="0">[3]FES!#REF!</definedName>
    <definedName name="____SP12" localSheetId="5">[3]FES!#REF!</definedName>
    <definedName name="____SP12" localSheetId="12">[3]FES!#REF!</definedName>
    <definedName name="____SP12" localSheetId="11">[3]FES!#REF!</definedName>
    <definedName name="____SP12">[3]FES!#REF!</definedName>
    <definedName name="____SP13" localSheetId="9">[3]FES!#REF!</definedName>
    <definedName name="____SP13" localSheetId="8">[3]FES!#REF!</definedName>
    <definedName name="____SP13" localSheetId="0">[3]FES!#REF!</definedName>
    <definedName name="____SP13" localSheetId="5">[3]FES!#REF!</definedName>
    <definedName name="____SP13" localSheetId="12">[3]FES!#REF!</definedName>
    <definedName name="____SP13" localSheetId="11">[3]FES!#REF!</definedName>
    <definedName name="____SP13">[3]FES!#REF!</definedName>
    <definedName name="____SP14" localSheetId="9">[3]FES!#REF!</definedName>
    <definedName name="____SP14" localSheetId="8">[3]FES!#REF!</definedName>
    <definedName name="____SP14" localSheetId="0">[3]FES!#REF!</definedName>
    <definedName name="____SP14" localSheetId="5">[3]FES!#REF!</definedName>
    <definedName name="____SP14" localSheetId="12">[3]FES!#REF!</definedName>
    <definedName name="____SP14" localSheetId="11">[3]FES!#REF!</definedName>
    <definedName name="____SP14">[3]FES!#REF!</definedName>
    <definedName name="____SP15" localSheetId="9">[3]FES!#REF!</definedName>
    <definedName name="____SP15" localSheetId="8">[3]FES!#REF!</definedName>
    <definedName name="____SP15" localSheetId="0">[3]FES!#REF!</definedName>
    <definedName name="____SP15" localSheetId="5">[3]FES!#REF!</definedName>
    <definedName name="____SP15" localSheetId="12">[3]FES!#REF!</definedName>
    <definedName name="____SP15" localSheetId="11">[3]FES!#REF!</definedName>
    <definedName name="____SP15">[3]FES!#REF!</definedName>
    <definedName name="____SP16" localSheetId="9">[3]FES!#REF!</definedName>
    <definedName name="____SP16" localSheetId="8">[3]FES!#REF!</definedName>
    <definedName name="____SP16" localSheetId="0">[3]FES!#REF!</definedName>
    <definedName name="____SP16" localSheetId="5">[3]FES!#REF!</definedName>
    <definedName name="____SP16" localSheetId="12">[3]FES!#REF!</definedName>
    <definedName name="____SP16" localSheetId="11">[3]FES!#REF!</definedName>
    <definedName name="____SP16">[3]FES!#REF!</definedName>
    <definedName name="____SP17" localSheetId="9">[3]FES!#REF!</definedName>
    <definedName name="____SP17" localSheetId="8">[3]FES!#REF!</definedName>
    <definedName name="____SP17" localSheetId="0">[3]FES!#REF!</definedName>
    <definedName name="____SP17" localSheetId="5">[3]FES!#REF!</definedName>
    <definedName name="____SP17" localSheetId="12">[3]FES!#REF!</definedName>
    <definedName name="____SP17" localSheetId="11">[3]FES!#REF!</definedName>
    <definedName name="____SP17">[3]FES!#REF!</definedName>
    <definedName name="____SP18" localSheetId="9">[3]FES!#REF!</definedName>
    <definedName name="____SP18" localSheetId="8">[3]FES!#REF!</definedName>
    <definedName name="____SP18" localSheetId="0">[3]FES!#REF!</definedName>
    <definedName name="____SP18" localSheetId="5">[3]FES!#REF!</definedName>
    <definedName name="____SP18" localSheetId="12">[3]FES!#REF!</definedName>
    <definedName name="____SP18" localSheetId="11">[3]FES!#REF!</definedName>
    <definedName name="____SP18">[3]FES!#REF!</definedName>
    <definedName name="____SP19" localSheetId="9">[3]FES!#REF!</definedName>
    <definedName name="____SP19" localSheetId="8">[3]FES!#REF!</definedName>
    <definedName name="____SP19" localSheetId="0">[3]FES!#REF!</definedName>
    <definedName name="____SP19" localSheetId="5">[3]FES!#REF!</definedName>
    <definedName name="____SP19" localSheetId="12">[3]FES!#REF!</definedName>
    <definedName name="____SP19" localSheetId="11">[3]FES!#REF!</definedName>
    <definedName name="____SP19">[3]FES!#REF!</definedName>
    <definedName name="____SP2" localSheetId="9">[3]FES!#REF!</definedName>
    <definedName name="____SP2" localSheetId="8">[3]FES!#REF!</definedName>
    <definedName name="____SP2" localSheetId="0">[3]FES!#REF!</definedName>
    <definedName name="____SP2" localSheetId="5">[3]FES!#REF!</definedName>
    <definedName name="____SP2" localSheetId="12">[3]FES!#REF!</definedName>
    <definedName name="____SP2" localSheetId="11">[3]FES!#REF!</definedName>
    <definedName name="____SP2">[3]FES!#REF!</definedName>
    <definedName name="____SP20" localSheetId="9">[3]FES!#REF!</definedName>
    <definedName name="____SP20" localSheetId="8">[3]FES!#REF!</definedName>
    <definedName name="____SP20" localSheetId="0">[3]FES!#REF!</definedName>
    <definedName name="____SP20" localSheetId="5">[3]FES!#REF!</definedName>
    <definedName name="____SP20" localSheetId="12">[3]FES!#REF!</definedName>
    <definedName name="____SP20" localSheetId="11">[3]FES!#REF!</definedName>
    <definedName name="____SP20">[3]FES!#REF!</definedName>
    <definedName name="____SP3" localSheetId="9">[3]FES!#REF!</definedName>
    <definedName name="____SP3" localSheetId="8">[3]FES!#REF!</definedName>
    <definedName name="____SP3" localSheetId="0">[3]FES!#REF!</definedName>
    <definedName name="____SP3" localSheetId="5">[3]FES!#REF!</definedName>
    <definedName name="____SP3" localSheetId="12">[3]FES!#REF!</definedName>
    <definedName name="____SP3" localSheetId="11">[3]FES!#REF!</definedName>
    <definedName name="____SP3">[3]FES!#REF!</definedName>
    <definedName name="____SP4" localSheetId="9">[3]FES!#REF!</definedName>
    <definedName name="____SP4" localSheetId="8">[3]FES!#REF!</definedName>
    <definedName name="____SP4" localSheetId="0">[3]FES!#REF!</definedName>
    <definedName name="____SP4" localSheetId="5">[3]FES!#REF!</definedName>
    <definedName name="____SP4" localSheetId="12">[3]FES!#REF!</definedName>
    <definedName name="____SP4" localSheetId="11">[3]FES!#REF!</definedName>
    <definedName name="____SP4">[3]FES!#REF!</definedName>
    <definedName name="____SP5" localSheetId="9">[3]FES!#REF!</definedName>
    <definedName name="____SP5" localSheetId="8">[3]FES!#REF!</definedName>
    <definedName name="____SP5" localSheetId="0">[3]FES!#REF!</definedName>
    <definedName name="____SP5" localSheetId="5">[3]FES!#REF!</definedName>
    <definedName name="____SP5" localSheetId="12">[3]FES!#REF!</definedName>
    <definedName name="____SP5" localSheetId="11">[3]FES!#REF!</definedName>
    <definedName name="____SP5">[3]FES!#REF!</definedName>
    <definedName name="____SP7" localSheetId="9">[3]FES!#REF!</definedName>
    <definedName name="____SP7" localSheetId="8">[3]FES!#REF!</definedName>
    <definedName name="____SP7" localSheetId="0">[3]FES!#REF!</definedName>
    <definedName name="____SP7" localSheetId="5">[3]FES!#REF!</definedName>
    <definedName name="____SP7" localSheetId="12">[3]FES!#REF!</definedName>
    <definedName name="____SP7" localSheetId="11">[3]FES!#REF!</definedName>
    <definedName name="____SP7">[3]FES!#REF!</definedName>
    <definedName name="____SP8" localSheetId="9">[3]FES!#REF!</definedName>
    <definedName name="____SP8" localSheetId="8">[3]FES!#REF!</definedName>
    <definedName name="____SP8" localSheetId="0">[3]FES!#REF!</definedName>
    <definedName name="____SP8" localSheetId="5">[3]FES!#REF!</definedName>
    <definedName name="____SP8" localSheetId="12">[3]FES!#REF!</definedName>
    <definedName name="____SP8" localSheetId="11">[3]FES!#REF!</definedName>
    <definedName name="____SP8">[3]FES!#REF!</definedName>
    <definedName name="____SP9" localSheetId="9">[3]FES!#REF!</definedName>
    <definedName name="____SP9" localSheetId="8">[3]FES!#REF!</definedName>
    <definedName name="____SP9" localSheetId="0">[3]FES!#REF!</definedName>
    <definedName name="____SP9" localSheetId="5">[3]FES!#REF!</definedName>
    <definedName name="____SP9" localSheetId="12">[3]FES!#REF!</definedName>
    <definedName name="____SP9" localSheetId="11">[3]FES!#REF!</definedName>
    <definedName name="____SP9">[3]FES!#REF!</definedName>
    <definedName name="____tt1" localSheetId="9">#N/A</definedName>
    <definedName name="____tt1" localSheetId="8">#N/A</definedName>
    <definedName name="____tt1" localSheetId="6">#N/A</definedName>
    <definedName name="____tt1" localSheetId="0">#N/A</definedName>
    <definedName name="____tt1" localSheetId="5">#N/A</definedName>
    <definedName name="____tt1">[7]!____tt1</definedName>
    <definedName name="___SP1" localSheetId="9">[3]FES!#REF!</definedName>
    <definedName name="___SP1" localSheetId="8">[3]FES!#REF!</definedName>
    <definedName name="___SP1" localSheetId="6">[3]FES!#REF!</definedName>
    <definedName name="___SP1" localSheetId="0">[3]FES!#REF!</definedName>
    <definedName name="___SP1" localSheetId="5">[3]FES!#REF!</definedName>
    <definedName name="___SP1" localSheetId="12">[3]FES!#REF!</definedName>
    <definedName name="___SP1" localSheetId="11">[3]FES!#REF!</definedName>
    <definedName name="___SP1">[3]FES!#REF!</definedName>
    <definedName name="___SP10" localSheetId="9">[3]FES!#REF!</definedName>
    <definedName name="___SP10" localSheetId="8">[3]FES!#REF!</definedName>
    <definedName name="___SP10" localSheetId="0">[3]FES!#REF!</definedName>
    <definedName name="___SP10" localSheetId="5">[3]FES!#REF!</definedName>
    <definedName name="___SP10" localSheetId="12">[3]FES!#REF!</definedName>
    <definedName name="___SP10" localSheetId="11">[3]FES!#REF!</definedName>
    <definedName name="___SP10">[3]FES!#REF!</definedName>
    <definedName name="___SP11" localSheetId="9">[3]FES!#REF!</definedName>
    <definedName name="___SP11" localSheetId="8">[3]FES!#REF!</definedName>
    <definedName name="___SP11" localSheetId="0">[3]FES!#REF!</definedName>
    <definedName name="___SP11" localSheetId="5">[3]FES!#REF!</definedName>
    <definedName name="___SP11" localSheetId="12">[3]FES!#REF!</definedName>
    <definedName name="___SP11" localSheetId="11">[3]FES!#REF!</definedName>
    <definedName name="___SP11">[3]FES!#REF!</definedName>
    <definedName name="___SP12" localSheetId="9">[3]FES!#REF!</definedName>
    <definedName name="___SP12" localSheetId="8">[3]FES!#REF!</definedName>
    <definedName name="___SP12" localSheetId="0">[3]FES!#REF!</definedName>
    <definedName name="___SP12" localSheetId="5">[3]FES!#REF!</definedName>
    <definedName name="___SP12" localSheetId="12">[3]FES!#REF!</definedName>
    <definedName name="___SP12" localSheetId="11">[3]FES!#REF!</definedName>
    <definedName name="___SP12">[3]FES!#REF!</definedName>
    <definedName name="___SP13" localSheetId="9">[3]FES!#REF!</definedName>
    <definedName name="___SP13" localSheetId="8">[3]FES!#REF!</definedName>
    <definedName name="___SP13" localSheetId="0">[3]FES!#REF!</definedName>
    <definedName name="___SP13" localSheetId="5">[3]FES!#REF!</definedName>
    <definedName name="___SP13" localSheetId="12">[3]FES!#REF!</definedName>
    <definedName name="___SP13" localSheetId="11">[3]FES!#REF!</definedName>
    <definedName name="___SP13">[3]FES!#REF!</definedName>
    <definedName name="___SP14" localSheetId="9">[3]FES!#REF!</definedName>
    <definedName name="___SP14" localSheetId="8">[3]FES!#REF!</definedName>
    <definedName name="___SP14" localSheetId="0">[3]FES!#REF!</definedName>
    <definedName name="___SP14" localSheetId="5">[3]FES!#REF!</definedName>
    <definedName name="___SP14" localSheetId="12">[3]FES!#REF!</definedName>
    <definedName name="___SP14" localSheetId="11">[3]FES!#REF!</definedName>
    <definedName name="___SP14">[3]FES!#REF!</definedName>
    <definedName name="___SP15" localSheetId="9">[3]FES!#REF!</definedName>
    <definedName name="___SP15" localSheetId="8">[3]FES!#REF!</definedName>
    <definedName name="___SP15" localSheetId="0">[3]FES!#REF!</definedName>
    <definedName name="___SP15" localSheetId="5">[3]FES!#REF!</definedName>
    <definedName name="___SP15" localSheetId="12">[3]FES!#REF!</definedName>
    <definedName name="___SP15" localSheetId="11">[3]FES!#REF!</definedName>
    <definedName name="___SP15">[3]FES!#REF!</definedName>
    <definedName name="___SP16" localSheetId="9">[3]FES!#REF!</definedName>
    <definedName name="___SP16" localSheetId="8">[3]FES!#REF!</definedName>
    <definedName name="___SP16" localSheetId="0">[3]FES!#REF!</definedName>
    <definedName name="___SP16" localSheetId="5">[3]FES!#REF!</definedName>
    <definedName name="___SP16" localSheetId="12">[3]FES!#REF!</definedName>
    <definedName name="___SP16" localSheetId="11">[3]FES!#REF!</definedName>
    <definedName name="___SP16">[3]FES!#REF!</definedName>
    <definedName name="___SP17" localSheetId="9">[3]FES!#REF!</definedName>
    <definedName name="___SP17" localSheetId="8">[3]FES!#REF!</definedName>
    <definedName name="___SP17" localSheetId="0">[3]FES!#REF!</definedName>
    <definedName name="___SP17" localSheetId="5">[3]FES!#REF!</definedName>
    <definedName name="___SP17" localSheetId="12">[3]FES!#REF!</definedName>
    <definedName name="___SP17" localSheetId="11">[3]FES!#REF!</definedName>
    <definedName name="___SP17">[3]FES!#REF!</definedName>
    <definedName name="___SP18" localSheetId="9">[3]FES!#REF!</definedName>
    <definedName name="___SP18" localSheetId="8">[3]FES!#REF!</definedName>
    <definedName name="___SP18" localSheetId="0">[3]FES!#REF!</definedName>
    <definedName name="___SP18" localSheetId="5">[3]FES!#REF!</definedName>
    <definedName name="___SP18" localSheetId="12">[3]FES!#REF!</definedName>
    <definedName name="___SP18" localSheetId="11">[3]FES!#REF!</definedName>
    <definedName name="___SP18">[3]FES!#REF!</definedName>
    <definedName name="___SP19" localSheetId="9">[3]FES!#REF!</definedName>
    <definedName name="___SP19" localSheetId="8">[3]FES!#REF!</definedName>
    <definedName name="___SP19" localSheetId="0">[3]FES!#REF!</definedName>
    <definedName name="___SP19" localSheetId="5">[3]FES!#REF!</definedName>
    <definedName name="___SP19" localSheetId="12">[3]FES!#REF!</definedName>
    <definedName name="___SP19" localSheetId="11">[3]FES!#REF!</definedName>
    <definedName name="___SP19">[3]FES!#REF!</definedName>
    <definedName name="___SP2" localSheetId="9">[3]FES!#REF!</definedName>
    <definedName name="___SP2" localSheetId="8">[3]FES!#REF!</definedName>
    <definedName name="___SP2" localSheetId="0">[3]FES!#REF!</definedName>
    <definedName name="___SP2" localSheetId="5">[3]FES!#REF!</definedName>
    <definedName name="___SP2" localSheetId="12">[3]FES!#REF!</definedName>
    <definedName name="___SP2" localSheetId="11">[3]FES!#REF!</definedName>
    <definedName name="___SP2">[3]FES!#REF!</definedName>
    <definedName name="___SP20" localSheetId="9">[3]FES!#REF!</definedName>
    <definedName name="___SP20" localSheetId="8">[3]FES!#REF!</definedName>
    <definedName name="___SP20" localSheetId="0">[3]FES!#REF!</definedName>
    <definedName name="___SP20" localSheetId="5">[3]FES!#REF!</definedName>
    <definedName name="___SP20" localSheetId="12">[3]FES!#REF!</definedName>
    <definedName name="___SP20" localSheetId="11">[3]FES!#REF!</definedName>
    <definedName name="___SP20">[3]FES!#REF!</definedName>
    <definedName name="___SP3" localSheetId="9">[3]FES!#REF!</definedName>
    <definedName name="___SP3" localSheetId="8">[3]FES!#REF!</definedName>
    <definedName name="___SP3" localSheetId="0">[3]FES!#REF!</definedName>
    <definedName name="___SP3" localSheetId="5">[3]FES!#REF!</definedName>
    <definedName name="___SP3" localSheetId="12">[3]FES!#REF!</definedName>
    <definedName name="___SP3" localSheetId="11">[3]FES!#REF!</definedName>
    <definedName name="___SP3">[3]FES!#REF!</definedName>
    <definedName name="___SP4" localSheetId="9">[3]FES!#REF!</definedName>
    <definedName name="___SP4" localSheetId="8">[3]FES!#REF!</definedName>
    <definedName name="___SP4" localSheetId="0">[3]FES!#REF!</definedName>
    <definedName name="___SP4" localSheetId="5">[3]FES!#REF!</definedName>
    <definedName name="___SP4" localSheetId="12">[3]FES!#REF!</definedName>
    <definedName name="___SP4" localSheetId="11">[3]FES!#REF!</definedName>
    <definedName name="___SP4">[3]FES!#REF!</definedName>
    <definedName name="___SP5" localSheetId="9">[3]FES!#REF!</definedName>
    <definedName name="___SP5" localSheetId="8">[3]FES!#REF!</definedName>
    <definedName name="___SP5" localSheetId="0">[3]FES!#REF!</definedName>
    <definedName name="___SP5" localSheetId="5">[3]FES!#REF!</definedName>
    <definedName name="___SP5" localSheetId="12">[3]FES!#REF!</definedName>
    <definedName name="___SP5" localSheetId="11">[3]FES!#REF!</definedName>
    <definedName name="___SP5">[3]FES!#REF!</definedName>
    <definedName name="___SP7" localSheetId="9">[3]FES!#REF!</definedName>
    <definedName name="___SP7" localSheetId="8">[3]FES!#REF!</definedName>
    <definedName name="___SP7" localSheetId="0">[3]FES!#REF!</definedName>
    <definedName name="___SP7" localSheetId="5">[3]FES!#REF!</definedName>
    <definedName name="___SP7" localSheetId="12">[3]FES!#REF!</definedName>
    <definedName name="___SP7" localSheetId="11">[3]FES!#REF!</definedName>
    <definedName name="___SP7">[3]FES!#REF!</definedName>
    <definedName name="___SP8" localSheetId="9">[3]FES!#REF!</definedName>
    <definedName name="___SP8" localSheetId="8">[3]FES!#REF!</definedName>
    <definedName name="___SP8" localSheetId="0">[3]FES!#REF!</definedName>
    <definedName name="___SP8" localSheetId="5">[3]FES!#REF!</definedName>
    <definedName name="___SP8" localSheetId="12">[3]FES!#REF!</definedName>
    <definedName name="___SP8" localSheetId="11">[3]FES!#REF!</definedName>
    <definedName name="___SP8">[3]FES!#REF!</definedName>
    <definedName name="___SP9" localSheetId="9">[3]FES!#REF!</definedName>
    <definedName name="___SP9" localSheetId="8">[3]FES!#REF!</definedName>
    <definedName name="___SP9" localSheetId="0">[3]FES!#REF!</definedName>
    <definedName name="___SP9" localSheetId="5">[3]FES!#REF!</definedName>
    <definedName name="___SP9" localSheetId="12">[3]FES!#REF!</definedName>
    <definedName name="___SP9" localSheetId="11">[3]FES!#REF!</definedName>
    <definedName name="___SP9">[3]FES!#REF!</definedName>
    <definedName name="___tt1" localSheetId="9">#N/A</definedName>
    <definedName name="___tt1" localSheetId="8">#N/A</definedName>
    <definedName name="___tt1" localSheetId="6">#N/A</definedName>
    <definedName name="___tt1" localSheetId="0">#N/A</definedName>
    <definedName name="___tt1" localSheetId="5">#N/A</definedName>
    <definedName name="___tt1">[7]!___tt1</definedName>
    <definedName name="__ESTATE">[9]Опции!$B$14</definedName>
    <definedName name="__SP1" localSheetId="9">[3]FES!#REF!</definedName>
    <definedName name="__SP1" localSheetId="8">[3]FES!#REF!</definedName>
    <definedName name="__SP1" localSheetId="6">[3]FES!#REF!</definedName>
    <definedName name="__SP1" localSheetId="0">[3]FES!#REF!</definedName>
    <definedName name="__SP1" localSheetId="5">[3]FES!#REF!</definedName>
    <definedName name="__SP1" localSheetId="12">[3]FES!#REF!</definedName>
    <definedName name="__SP1" localSheetId="11">[3]FES!#REF!</definedName>
    <definedName name="__SP1">[3]FES!#REF!</definedName>
    <definedName name="__SP10" localSheetId="9">[3]FES!#REF!</definedName>
    <definedName name="__SP10" localSheetId="8">[3]FES!#REF!</definedName>
    <definedName name="__SP10" localSheetId="0">[3]FES!#REF!</definedName>
    <definedName name="__SP10" localSheetId="5">[3]FES!#REF!</definedName>
    <definedName name="__SP10" localSheetId="12">[3]FES!#REF!</definedName>
    <definedName name="__SP10" localSheetId="11">[3]FES!#REF!</definedName>
    <definedName name="__SP10">[3]FES!#REF!</definedName>
    <definedName name="__SP11" localSheetId="9">[3]FES!#REF!</definedName>
    <definedName name="__SP11" localSheetId="8">[3]FES!#REF!</definedName>
    <definedName name="__SP11" localSheetId="0">[3]FES!#REF!</definedName>
    <definedName name="__SP11" localSheetId="5">[3]FES!#REF!</definedName>
    <definedName name="__SP11" localSheetId="12">[3]FES!#REF!</definedName>
    <definedName name="__SP11" localSheetId="11">[3]FES!#REF!</definedName>
    <definedName name="__SP11">[3]FES!#REF!</definedName>
    <definedName name="__SP12" localSheetId="9">[3]FES!#REF!</definedName>
    <definedName name="__SP12" localSheetId="8">[3]FES!#REF!</definedName>
    <definedName name="__SP12" localSheetId="0">[3]FES!#REF!</definedName>
    <definedName name="__SP12" localSheetId="5">[3]FES!#REF!</definedName>
    <definedName name="__SP12" localSheetId="12">[3]FES!#REF!</definedName>
    <definedName name="__SP12" localSheetId="11">[3]FES!#REF!</definedName>
    <definedName name="__SP12">[3]FES!#REF!</definedName>
    <definedName name="__SP13" localSheetId="9">[3]FES!#REF!</definedName>
    <definedName name="__SP13" localSheetId="8">[3]FES!#REF!</definedName>
    <definedName name="__SP13" localSheetId="0">[3]FES!#REF!</definedName>
    <definedName name="__SP13" localSheetId="5">[3]FES!#REF!</definedName>
    <definedName name="__SP13" localSheetId="12">[3]FES!#REF!</definedName>
    <definedName name="__SP13" localSheetId="11">[3]FES!#REF!</definedName>
    <definedName name="__SP13">[3]FES!#REF!</definedName>
    <definedName name="__SP14" localSheetId="9">[3]FES!#REF!</definedName>
    <definedName name="__SP14" localSheetId="8">[3]FES!#REF!</definedName>
    <definedName name="__SP14" localSheetId="0">[3]FES!#REF!</definedName>
    <definedName name="__SP14" localSheetId="5">[3]FES!#REF!</definedName>
    <definedName name="__SP14" localSheetId="12">[3]FES!#REF!</definedName>
    <definedName name="__SP14" localSheetId="11">[3]FES!#REF!</definedName>
    <definedName name="__SP14">[3]FES!#REF!</definedName>
    <definedName name="__SP15" localSheetId="9">[3]FES!#REF!</definedName>
    <definedName name="__SP15" localSheetId="8">[3]FES!#REF!</definedName>
    <definedName name="__SP15" localSheetId="0">[3]FES!#REF!</definedName>
    <definedName name="__SP15" localSheetId="5">[3]FES!#REF!</definedName>
    <definedName name="__SP15" localSheetId="12">[3]FES!#REF!</definedName>
    <definedName name="__SP15" localSheetId="11">[3]FES!#REF!</definedName>
    <definedName name="__SP15">[3]FES!#REF!</definedName>
    <definedName name="__SP16" localSheetId="9">[3]FES!#REF!</definedName>
    <definedName name="__SP16" localSheetId="8">[3]FES!#REF!</definedName>
    <definedName name="__SP16" localSheetId="0">[3]FES!#REF!</definedName>
    <definedName name="__SP16" localSheetId="5">[3]FES!#REF!</definedName>
    <definedName name="__SP16" localSheetId="12">[3]FES!#REF!</definedName>
    <definedName name="__SP16" localSheetId="11">[3]FES!#REF!</definedName>
    <definedName name="__SP16">[3]FES!#REF!</definedName>
    <definedName name="__SP17" localSheetId="9">[3]FES!#REF!</definedName>
    <definedName name="__SP17" localSheetId="8">[3]FES!#REF!</definedName>
    <definedName name="__SP17" localSheetId="0">[3]FES!#REF!</definedName>
    <definedName name="__SP17" localSheetId="5">[3]FES!#REF!</definedName>
    <definedName name="__SP17" localSheetId="12">[3]FES!#REF!</definedName>
    <definedName name="__SP17" localSheetId="11">[3]FES!#REF!</definedName>
    <definedName name="__SP17">[3]FES!#REF!</definedName>
    <definedName name="__SP18" localSheetId="9">[3]FES!#REF!</definedName>
    <definedName name="__SP18" localSheetId="8">[3]FES!#REF!</definedName>
    <definedName name="__SP18" localSheetId="0">[3]FES!#REF!</definedName>
    <definedName name="__SP18" localSheetId="5">[3]FES!#REF!</definedName>
    <definedName name="__SP18" localSheetId="12">[3]FES!#REF!</definedName>
    <definedName name="__SP18" localSheetId="11">[3]FES!#REF!</definedName>
    <definedName name="__SP18">[3]FES!#REF!</definedName>
    <definedName name="__SP19" localSheetId="9">[3]FES!#REF!</definedName>
    <definedName name="__SP19" localSheetId="8">[3]FES!#REF!</definedName>
    <definedName name="__SP19" localSheetId="0">[3]FES!#REF!</definedName>
    <definedName name="__SP19" localSheetId="5">[3]FES!#REF!</definedName>
    <definedName name="__SP19" localSheetId="12">[3]FES!#REF!</definedName>
    <definedName name="__SP19" localSheetId="11">[3]FES!#REF!</definedName>
    <definedName name="__SP19">[3]FES!#REF!</definedName>
    <definedName name="__SP2" localSheetId="9">[3]FES!#REF!</definedName>
    <definedName name="__SP2" localSheetId="8">[3]FES!#REF!</definedName>
    <definedName name="__SP2" localSheetId="0">[3]FES!#REF!</definedName>
    <definedName name="__SP2" localSheetId="5">[3]FES!#REF!</definedName>
    <definedName name="__SP2" localSheetId="12">[3]FES!#REF!</definedName>
    <definedName name="__SP2" localSheetId="11">[3]FES!#REF!</definedName>
    <definedName name="__SP2">[3]FES!#REF!</definedName>
    <definedName name="__SP20" localSheetId="9">[3]FES!#REF!</definedName>
    <definedName name="__SP20" localSheetId="8">[3]FES!#REF!</definedName>
    <definedName name="__SP20" localSheetId="0">[3]FES!#REF!</definedName>
    <definedName name="__SP20" localSheetId="5">[3]FES!#REF!</definedName>
    <definedName name="__SP20" localSheetId="12">[3]FES!#REF!</definedName>
    <definedName name="__SP20" localSheetId="11">[3]FES!#REF!</definedName>
    <definedName name="__SP20">[3]FES!#REF!</definedName>
    <definedName name="__SP3" localSheetId="9">[3]FES!#REF!</definedName>
    <definedName name="__SP3" localSheetId="8">[3]FES!#REF!</definedName>
    <definedName name="__SP3" localSheetId="0">[3]FES!#REF!</definedName>
    <definedName name="__SP3" localSheetId="5">[3]FES!#REF!</definedName>
    <definedName name="__SP3" localSheetId="12">[3]FES!#REF!</definedName>
    <definedName name="__SP3" localSheetId="11">[3]FES!#REF!</definedName>
    <definedName name="__SP3">[3]FES!#REF!</definedName>
    <definedName name="__SP4" localSheetId="9">[3]FES!#REF!</definedName>
    <definedName name="__SP4" localSheetId="8">[3]FES!#REF!</definedName>
    <definedName name="__SP4" localSheetId="0">[3]FES!#REF!</definedName>
    <definedName name="__SP4" localSheetId="5">[3]FES!#REF!</definedName>
    <definedName name="__SP4" localSheetId="12">[3]FES!#REF!</definedName>
    <definedName name="__SP4" localSheetId="11">[3]FES!#REF!</definedName>
    <definedName name="__SP4">[3]FES!#REF!</definedName>
    <definedName name="__SP5" localSheetId="9">[3]FES!#REF!</definedName>
    <definedName name="__SP5" localSheetId="8">[3]FES!#REF!</definedName>
    <definedName name="__SP5" localSheetId="0">[3]FES!#REF!</definedName>
    <definedName name="__SP5" localSheetId="5">[3]FES!#REF!</definedName>
    <definedName name="__SP5" localSheetId="12">[3]FES!#REF!</definedName>
    <definedName name="__SP5" localSheetId="11">[3]FES!#REF!</definedName>
    <definedName name="__SP5">[3]FES!#REF!</definedName>
    <definedName name="__SP7" localSheetId="9">[3]FES!#REF!</definedName>
    <definedName name="__SP7" localSheetId="8">[3]FES!#REF!</definedName>
    <definedName name="__SP7" localSheetId="0">[3]FES!#REF!</definedName>
    <definedName name="__SP7" localSheetId="5">[3]FES!#REF!</definedName>
    <definedName name="__SP7" localSheetId="12">[3]FES!#REF!</definedName>
    <definedName name="__SP7" localSheetId="11">[3]FES!#REF!</definedName>
    <definedName name="__SP7">[3]FES!#REF!</definedName>
    <definedName name="__SP8" localSheetId="9">[3]FES!#REF!</definedName>
    <definedName name="__SP8" localSheetId="8">[3]FES!#REF!</definedName>
    <definedName name="__SP8" localSheetId="0">[3]FES!#REF!</definedName>
    <definedName name="__SP8" localSheetId="5">[3]FES!#REF!</definedName>
    <definedName name="__SP8" localSheetId="12">[3]FES!#REF!</definedName>
    <definedName name="__SP8" localSheetId="11">[3]FES!#REF!</definedName>
    <definedName name="__SP8">[3]FES!#REF!</definedName>
    <definedName name="__SP9" localSheetId="9">[3]FES!#REF!</definedName>
    <definedName name="__SP9" localSheetId="8">[3]FES!#REF!</definedName>
    <definedName name="__SP9" localSheetId="0">[3]FES!#REF!</definedName>
    <definedName name="__SP9" localSheetId="5">[3]FES!#REF!</definedName>
    <definedName name="__SP9" localSheetId="12">[3]FES!#REF!</definedName>
    <definedName name="__SP9" localSheetId="11">[3]FES!#REF!</definedName>
    <definedName name="__SP9">[3]FES!#REF!</definedName>
    <definedName name="__tt1" localSheetId="9">#N/A</definedName>
    <definedName name="__tt1" localSheetId="8">#N/A</definedName>
    <definedName name="__tt1" localSheetId="6">#N/A</definedName>
    <definedName name="__tt1" localSheetId="0">#N/A</definedName>
    <definedName name="__tt1" localSheetId="5">#N/A</definedName>
    <definedName name="__tt1">[7]!__tt1</definedName>
    <definedName name="_4_квартал" localSheetId="9">#REF!</definedName>
    <definedName name="_4_квартал" localSheetId="8">#REF!</definedName>
    <definedName name="_4_квартал" localSheetId="6">#REF!</definedName>
    <definedName name="_4_квартал" localSheetId="5">#REF!</definedName>
    <definedName name="_4_квартал" localSheetId="12">#REF!</definedName>
    <definedName name="_4_квартал" localSheetId="11">#REF!</definedName>
    <definedName name="_4_квартал">#REF!</definedName>
    <definedName name="_PRJ_SHEET_">[9]Опции!$B$15</definedName>
    <definedName name="_SP1" localSheetId="9">[3]FES!#REF!</definedName>
    <definedName name="_SP1" localSheetId="8">[3]FES!#REF!</definedName>
    <definedName name="_SP1" localSheetId="6">[3]FES!#REF!</definedName>
    <definedName name="_SP1" localSheetId="0">[3]FES!#REF!</definedName>
    <definedName name="_SP1" localSheetId="5">[3]FES!#REF!</definedName>
    <definedName name="_SP1" localSheetId="12">[3]FES!#REF!</definedName>
    <definedName name="_SP1" localSheetId="11">[3]FES!#REF!</definedName>
    <definedName name="_SP1">[3]FES!#REF!</definedName>
    <definedName name="_SP10" localSheetId="9">[3]FES!#REF!</definedName>
    <definedName name="_SP10" localSheetId="8">[3]FES!#REF!</definedName>
    <definedName name="_SP10" localSheetId="6">[3]FES!#REF!</definedName>
    <definedName name="_SP10" localSheetId="0">[3]FES!#REF!</definedName>
    <definedName name="_SP10" localSheetId="5">[3]FES!#REF!</definedName>
    <definedName name="_SP10" localSheetId="12">[3]FES!#REF!</definedName>
    <definedName name="_SP10" localSheetId="11">[3]FES!#REF!</definedName>
    <definedName name="_SP10">[3]FES!#REF!</definedName>
    <definedName name="_SP11" localSheetId="9">[3]FES!#REF!</definedName>
    <definedName name="_SP11" localSheetId="8">[3]FES!#REF!</definedName>
    <definedName name="_SP11" localSheetId="0">[3]FES!#REF!</definedName>
    <definedName name="_SP11" localSheetId="5">[3]FES!#REF!</definedName>
    <definedName name="_SP11" localSheetId="12">[3]FES!#REF!</definedName>
    <definedName name="_SP11" localSheetId="11">[3]FES!#REF!</definedName>
    <definedName name="_SP11">[3]FES!#REF!</definedName>
    <definedName name="_SP12" localSheetId="9">[3]FES!#REF!</definedName>
    <definedName name="_SP12" localSheetId="8">[3]FES!#REF!</definedName>
    <definedName name="_SP12" localSheetId="0">[3]FES!#REF!</definedName>
    <definedName name="_SP12" localSheetId="5">[3]FES!#REF!</definedName>
    <definedName name="_SP12" localSheetId="12">[3]FES!#REF!</definedName>
    <definedName name="_SP12" localSheetId="11">[3]FES!#REF!</definedName>
    <definedName name="_SP12">[3]FES!#REF!</definedName>
    <definedName name="_SP13" localSheetId="9">[3]FES!#REF!</definedName>
    <definedName name="_SP13" localSheetId="8">[3]FES!#REF!</definedName>
    <definedName name="_SP13" localSheetId="0">[3]FES!#REF!</definedName>
    <definedName name="_SP13" localSheetId="5">[3]FES!#REF!</definedName>
    <definedName name="_SP13" localSheetId="12">[3]FES!#REF!</definedName>
    <definedName name="_SP13" localSheetId="11">[3]FES!#REF!</definedName>
    <definedName name="_SP13">[3]FES!#REF!</definedName>
    <definedName name="_SP14" localSheetId="9">[3]FES!#REF!</definedName>
    <definedName name="_SP14" localSheetId="8">[3]FES!#REF!</definedName>
    <definedName name="_SP14" localSheetId="0">[3]FES!#REF!</definedName>
    <definedName name="_SP14" localSheetId="5">[3]FES!#REF!</definedName>
    <definedName name="_SP14" localSheetId="12">[3]FES!#REF!</definedName>
    <definedName name="_SP14" localSheetId="11">[3]FES!#REF!</definedName>
    <definedName name="_SP14">[3]FES!#REF!</definedName>
    <definedName name="_SP15" localSheetId="9">[3]FES!#REF!</definedName>
    <definedName name="_SP15" localSheetId="8">[3]FES!#REF!</definedName>
    <definedName name="_SP15" localSheetId="0">[3]FES!#REF!</definedName>
    <definedName name="_SP15" localSheetId="5">[3]FES!#REF!</definedName>
    <definedName name="_SP15" localSheetId="12">[3]FES!#REF!</definedName>
    <definedName name="_SP15" localSheetId="11">[3]FES!#REF!</definedName>
    <definedName name="_SP15">[3]FES!#REF!</definedName>
    <definedName name="_SP16" localSheetId="9">[3]FES!#REF!</definedName>
    <definedName name="_SP16" localSheetId="8">[3]FES!#REF!</definedName>
    <definedName name="_SP16" localSheetId="0">[3]FES!#REF!</definedName>
    <definedName name="_SP16" localSheetId="5">[3]FES!#REF!</definedName>
    <definedName name="_SP16" localSheetId="12">[3]FES!#REF!</definedName>
    <definedName name="_SP16" localSheetId="11">[3]FES!#REF!</definedName>
    <definedName name="_SP16">[3]FES!#REF!</definedName>
    <definedName name="_SP17" localSheetId="9">[3]FES!#REF!</definedName>
    <definedName name="_SP17" localSheetId="8">[3]FES!#REF!</definedName>
    <definedName name="_SP17" localSheetId="0">[3]FES!#REF!</definedName>
    <definedName name="_SP17" localSheetId="5">[3]FES!#REF!</definedName>
    <definedName name="_SP17" localSheetId="12">[3]FES!#REF!</definedName>
    <definedName name="_SP17" localSheetId="11">[3]FES!#REF!</definedName>
    <definedName name="_SP17">[3]FES!#REF!</definedName>
    <definedName name="_SP18" localSheetId="9">[3]FES!#REF!</definedName>
    <definedName name="_SP18" localSheetId="8">[3]FES!#REF!</definedName>
    <definedName name="_SP18" localSheetId="0">[3]FES!#REF!</definedName>
    <definedName name="_SP18" localSheetId="5">[3]FES!#REF!</definedName>
    <definedName name="_SP18" localSheetId="12">[3]FES!#REF!</definedName>
    <definedName name="_SP18" localSheetId="11">[3]FES!#REF!</definedName>
    <definedName name="_SP18">[3]FES!#REF!</definedName>
    <definedName name="_SP19" localSheetId="9">[3]FES!#REF!</definedName>
    <definedName name="_SP19" localSheetId="8">[3]FES!#REF!</definedName>
    <definedName name="_SP19" localSheetId="0">[3]FES!#REF!</definedName>
    <definedName name="_SP19" localSheetId="5">[3]FES!#REF!</definedName>
    <definedName name="_SP19" localSheetId="12">[3]FES!#REF!</definedName>
    <definedName name="_SP19" localSheetId="11">[3]FES!#REF!</definedName>
    <definedName name="_SP19">[3]FES!#REF!</definedName>
    <definedName name="_SP2" localSheetId="9">[3]FES!#REF!</definedName>
    <definedName name="_SP2" localSheetId="8">[3]FES!#REF!</definedName>
    <definedName name="_SP2" localSheetId="0">[3]FES!#REF!</definedName>
    <definedName name="_SP2" localSheetId="5">[3]FES!#REF!</definedName>
    <definedName name="_SP2" localSheetId="12">[3]FES!#REF!</definedName>
    <definedName name="_SP2" localSheetId="11">[3]FES!#REF!</definedName>
    <definedName name="_SP2">[3]FES!#REF!</definedName>
    <definedName name="_SP20" localSheetId="9">[3]FES!#REF!</definedName>
    <definedName name="_SP20" localSheetId="8">[3]FES!#REF!</definedName>
    <definedName name="_SP20" localSheetId="0">[3]FES!#REF!</definedName>
    <definedName name="_SP20" localSheetId="5">[3]FES!#REF!</definedName>
    <definedName name="_SP20" localSheetId="12">[3]FES!#REF!</definedName>
    <definedName name="_SP20" localSheetId="11">[3]FES!#REF!</definedName>
    <definedName name="_SP20">[3]FES!#REF!</definedName>
    <definedName name="_SP3" localSheetId="9">[3]FES!#REF!</definedName>
    <definedName name="_SP3" localSheetId="8">[3]FES!#REF!</definedName>
    <definedName name="_SP3" localSheetId="0">[3]FES!#REF!</definedName>
    <definedName name="_SP3" localSheetId="5">[3]FES!#REF!</definedName>
    <definedName name="_SP3" localSheetId="12">[3]FES!#REF!</definedName>
    <definedName name="_SP3" localSheetId="11">[3]FES!#REF!</definedName>
    <definedName name="_SP3">[3]FES!#REF!</definedName>
    <definedName name="_SP4" localSheetId="9">[3]FES!#REF!</definedName>
    <definedName name="_SP4" localSheetId="8">[3]FES!#REF!</definedName>
    <definedName name="_SP4" localSheetId="0">[3]FES!#REF!</definedName>
    <definedName name="_SP4" localSheetId="5">[3]FES!#REF!</definedName>
    <definedName name="_SP4" localSheetId="12">[3]FES!#REF!</definedName>
    <definedName name="_SP4" localSheetId="11">[3]FES!#REF!</definedName>
    <definedName name="_SP4">[3]FES!#REF!</definedName>
    <definedName name="_SP5" localSheetId="9">[3]FES!#REF!</definedName>
    <definedName name="_SP5" localSheetId="8">[3]FES!#REF!</definedName>
    <definedName name="_SP5" localSheetId="0">[3]FES!#REF!</definedName>
    <definedName name="_SP5" localSheetId="5">[3]FES!#REF!</definedName>
    <definedName name="_SP5" localSheetId="12">[3]FES!#REF!</definedName>
    <definedName name="_SP5" localSheetId="11">[3]FES!#REF!</definedName>
    <definedName name="_SP5">[3]FES!#REF!</definedName>
    <definedName name="_SP7" localSheetId="9">[3]FES!#REF!</definedName>
    <definedName name="_SP7" localSheetId="8">[3]FES!#REF!</definedName>
    <definedName name="_SP7" localSheetId="0">[3]FES!#REF!</definedName>
    <definedName name="_SP7" localSheetId="5">[3]FES!#REF!</definedName>
    <definedName name="_SP7" localSheetId="12">[3]FES!#REF!</definedName>
    <definedName name="_SP7" localSheetId="11">[3]FES!#REF!</definedName>
    <definedName name="_SP7">[3]FES!#REF!</definedName>
    <definedName name="_SP8" localSheetId="9">[3]FES!#REF!</definedName>
    <definedName name="_SP8" localSheetId="8">[3]FES!#REF!</definedName>
    <definedName name="_SP8" localSheetId="0">[3]FES!#REF!</definedName>
    <definedName name="_SP8" localSheetId="5">[3]FES!#REF!</definedName>
    <definedName name="_SP8" localSheetId="12">[3]FES!#REF!</definedName>
    <definedName name="_SP8" localSheetId="11">[3]FES!#REF!</definedName>
    <definedName name="_SP8">[3]FES!#REF!</definedName>
    <definedName name="_SP9" localSheetId="9">[3]FES!#REF!</definedName>
    <definedName name="_SP9" localSheetId="8">[3]FES!#REF!</definedName>
    <definedName name="_SP9" localSheetId="0">[3]FES!#REF!</definedName>
    <definedName name="_SP9" localSheetId="5">[3]FES!#REF!</definedName>
    <definedName name="_SP9" localSheetId="12">[3]FES!#REF!</definedName>
    <definedName name="_SP9" localSheetId="11">[3]FES!#REF!</definedName>
    <definedName name="_SP9">[3]FES!#REF!</definedName>
    <definedName name="_tt1">#N/A</definedName>
    <definedName name="About_AI">#REF!</definedName>
    <definedName name="About_AI_Summ">#REF!</definedName>
    <definedName name="AI_Version">[9]Опции!$B$5</definedName>
    <definedName name="asset_count_1">#REF!</definedName>
    <definedName name="asset_count_2">#REF!</definedName>
    <definedName name="asset_count_3">#REF!</definedName>
    <definedName name="bbbbbb">#N/A</definedName>
    <definedName name="bnmnm">#N/A</definedName>
    <definedName name="CalcMethod">#REF!</definedName>
    <definedName name="Cash_At_End">#REF!</definedName>
    <definedName name="ccc">#N/A</definedName>
    <definedName name="ccccdc">#N/A</definedName>
    <definedName name="CHISTAYA" localSheetId="9">#REF!</definedName>
    <definedName name="CHISTAYA" localSheetId="8">#REF!</definedName>
    <definedName name="CHISTAYA" localSheetId="6">#REF!</definedName>
    <definedName name="CHISTAYA" localSheetId="5">#REF!</definedName>
    <definedName name="CHISTAYA" localSheetId="12">#REF!</definedName>
    <definedName name="CHISTAYA" localSheetId="11">#REF!</definedName>
    <definedName name="CHISTAYA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_LAST_COLUMN">[9]Компания!$BN$1:$BN$65536</definedName>
    <definedName name="CompOt" localSheetId="9">#N/A</definedName>
    <definedName name="CompOt" localSheetId="8">#N/A</definedName>
    <definedName name="CompOt" localSheetId="6">#N/A</definedName>
    <definedName name="CompOt" localSheetId="0">#N/A</definedName>
    <definedName name="CompOt" localSheetId="5">#N/A</definedName>
    <definedName name="CompOt">[7]!CompOt</definedName>
    <definedName name="CompRas" localSheetId="9">#N/A</definedName>
    <definedName name="CompRas" localSheetId="8">#N/A</definedName>
    <definedName name="CompRas" localSheetId="6">#N/A</definedName>
    <definedName name="CompRas" localSheetId="0">#N/A</definedName>
    <definedName name="CompRas" localSheetId="5">#N/A</definedName>
    <definedName name="CompRas">[7]!CompRas</definedName>
    <definedName name="csDesignMode">1</definedName>
    <definedName name="CUR_Foreign">#REF!</definedName>
    <definedName name="CUR_I_Foreign">#REF!</definedName>
    <definedName name="CUR_I_Main">#REF!</definedName>
    <definedName name="CUR_I_Report">#REF!</definedName>
    <definedName name="CUR_Main">#REF!</definedName>
    <definedName name="CUR_Report">#REF!</definedName>
    <definedName name="CurrencyRate">#REF!</definedName>
    <definedName name="cvfds">#N/A</definedName>
    <definedName name="dddddddd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ST_BALANCE">#REF!</definedName>
    <definedName name="EST_DATA">#REF!</definedName>
    <definedName name="EST_FROM">#REF!</definedName>
    <definedName name="EST_NumStages">#REF!</definedName>
    <definedName name="EST_Obj_1">#REF!</definedName>
    <definedName name="EST_Obj_10">#REF!</definedName>
    <definedName name="EST_Obj_2">#REF!</definedName>
    <definedName name="EST_Obj_3">#REF!</definedName>
    <definedName name="EST_Obj_4">#REF!</definedName>
    <definedName name="EST_Obj_5">#REF!</definedName>
    <definedName name="EST_Obj_6">#REF!</definedName>
    <definedName name="EST_Obj_7">#REF!</definedName>
    <definedName name="EST_Obj_8">#REF!</definedName>
    <definedName name="EST_Obj_9">#REF!</definedName>
    <definedName name="EST_ProdNum">#REF!</definedName>
    <definedName name="EST_SQUARE">#REF!</definedName>
    <definedName name="event">[10]TEHSHEET!$Q$2:$Q$5</definedName>
    <definedName name="ew" localSheetId="9">#N/A</definedName>
    <definedName name="ew" localSheetId="8">#N/A</definedName>
    <definedName name="ew" localSheetId="6">#N/A</definedName>
    <definedName name="ew" localSheetId="0">#N/A</definedName>
    <definedName name="ew" localSheetId="5">#N/A</definedName>
    <definedName name="ew">[7]!ew</definedName>
    <definedName name="fffffffff">#N/A</definedName>
    <definedName name="fg" localSheetId="9">#N/A</definedName>
    <definedName name="fg" localSheetId="8">#N/A</definedName>
    <definedName name="fg" localSheetId="6">#N/A</definedName>
    <definedName name="fg" localSheetId="0">#N/A</definedName>
    <definedName name="fg" localSheetId="5">#N/A</definedName>
    <definedName name="fg">[7]!fg</definedName>
    <definedName name="fil">[11]Справочники!$H$15</definedName>
    <definedName name="gexp_count_1">#REF!</definedName>
    <definedName name="gexp_count_2">#REF!</definedName>
    <definedName name="gexp_count_3">#REF!</definedName>
    <definedName name="gexp_count_4">#REF!</definedName>
    <definedName name="god">[10]Титульный!$F$9</definedName>
    <definedName name="inn">[11]Справочники!$G$13</definedName>
    <definedName name="IS_DEMO">[9]Опции!$B$8</definedName>
    <definedName name="IS_ESTATE">[9]Опции!$B$13</definedName>
    <definedName name="IS_NULL">[9]Опции!$B$12</definedName>
    <definedName name="IS_PRIM">[9]Опции!$B$11</definedName>
    <definedName name="IS_SUMM">[9]Опции!$B$10</definedName>
    <definedName name="k" localSheetId="9">#N/A</definedName>
    <definedName name="k" localSheetId="8">#N/A</definedName>
    <definedName name="k" localSheetId="6">#N/A</definedName>
    <definedName name="k" localSheetId="0">#N/A</definedName>
    <definedName name="k" localSheetId="5">#N/A</definedName>
    <definedName name="k">[7]!k</definedName>
    <definedName name="kbcn">#N/A</definedName>
    <definedName name="kk">#N/A</definedName>
    <definedName name="KORIAKI" localSheetId="9">#REF!</definedName>
    <definedName name="KORIAKI" localSheetId="8">#REF!</definedName>
    <definedName name="KORIAKI" localSheetId="6">#REF!</definedName>
    <definedName name="KORIAKI" localSheetId="5">#REF!</definedName>
    <definedName name="KORIAKI" localSheetId="12">#REF!</definedName>
    <definedName name="KORIAKI" localSheetId="11">#REF!</definedName>
    <definedName name="KORIAKI">#REF!</definedName>
    <definedName name="kpp">[11]Справочники!$H$13</definedName>
    <definedName name="LANGUAGE">#REF!</definedName>
    <definedName name="LAST_COLUMN">#REF!</definedName>
    <definedName name="lease_count">#REF!</definedName>
    <definedName name="ListForSensAnal">[9]Анализ!$A$91:$C$98</definedName>
    <definedName name="loan_count">#REF!</definedName>
    <definedName name="mo">'[12]Список организаций'!$L$7</definedName>
    <definedName name="MO_LIST1">[10]REESTR!$X$2:$X$240</definedName>
    <definedName name="mo_n">[11]Справочники!$F$10</definedName>
    <definedName name="mo_name">[10]Титульный!$G$32</definedName>
    <definedName name="n">#N/A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WC_T_Cr_AdvK">#REF!</definedName>
    <definedName name="NWC_T_Cr_AdvT">#REF!</definedName>
    <definedName name="NWC_T_Cr_CrdK">#REF!</definedName>
    <definedName name="NWC_T_Cr_CrdT">#REF!</definedName>
    <definedName name="NWC_T_Cycle">#REF!</definedName>
    <definedName name="NWC_T_Db_AdvK">#REF!</definedName>
    <definedName name="NWC_T_Db_AdvT">#REF!</definedName>
    <definedName name="NWC_T_Db_CrdK">#REF!</definedName>
    <definedName name="NWC_T_Db_CrdT">#REF!</definedName>
    <definedName name="NWC_T_Goods">#REF!</definedName>
    <definedName name="NWC_T_Mat">#REF!</definedName>
    <definedName name="oktmo_n">[11]Справочники!$H$10</definedName>
    <definedName name="org">[10]Титульный!$F$13</definedName>
    <definedName name="org_n">[11]Справочники!$F$13</definedName>
    <definedName name="PERESHET" localSheetId="9">#REF!</definedName>
    <definedName name="PERESHET" localSheetId="8">#REF!</definedName>
    <definedName name="PERESHET" localSheetId="6">#REF!</definedName>
    <definedName name="PERESHET" localSheetId="5">#REF!</definedName>
    <definedName name="PERESHET" localSheetId="12">#REF!</definedName>
    <definedName name="PERESHET" localSheetId="11">#REF!</definedName>
    <definedName name="PERESHET">#REF!</definedName>
    <definedName name="PeriodTitle">#REF!</definedName>
    <definedName name="pers_count_1">#REF!</definedName>
    <definedName name="pers_count_2">#REF!</definedName>
    <definedName name="pers_count_3">#REF!</definedName>
    <definedName name="pers_count_4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J_COUNT">[9]Компания!$D$8</definedName>
    <definedName name="PRJ_Len">#REF!</definedName>
    <definedName name="PRJ_Protected">#REF!</definedName>
    <definedName name="PRJ_StartDate">#REF!</definedName>
    <definedName name="PRJ_StartMon">#REF!</definedName>
    <definedName name="PRJ_StartYear">#REF!</definedName>
    <definedName name="PRJ_Step">#REF!</definedName>
    <definedName name="PRJ_Step_SName">#REF!</definedName>
    <definedName name="PRJ_StepType">#REF!</definedName>
    <definedName name="prod_tbl_1">#REF!</definedName>
    <definedName name="prod_tbl_2">#REF!</definedName>
    <definedName name="prod_tbl_3">#REF!</definedName>
    <definedName name="prod_tbl_4">#REF!</definedName>
    <definedName name="ProdNum">#REF!</definedName>
    <definedName name="ProfitTax">#REF!</definedName>
    <definedName name="ProfitTax_Period">#REF!</definedName>
    <definedName name="PRT_T3" localSheetId="9">'[13]Структура пол. отп 1'!#REF!</definedName>
    <definedName name="PRT_T3" localSheetId="8">'[13]Структура пол. отп 1'!#REF!</definedName>
    <definedName name="PRT_T3" localSheetId="6">'[13]Структура пол. отп 1'!#REF!</definedName>
    <definedName name="PRT_T3" localSheetId="5">'[13]Структура пол. отп 1'!#REF!</definedName>
    <definedName name="PRT_T3" localSheetId="12">'[13]Структура пол. отп 1'!#REF!</definedName>
    <definedName name="PRT_T3" localSheetId="11">'[13]Структура пол. отп 1'!#REF!</definedName>
    <definedName name="PRT_T3">'[13]Структура пол. отп 1'!#REF!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gNum">[9]Опции!$B$18</definedName>
    <definedName name="rr">#N/A</definedName>
    <definedName name="S1_" localSheetId="9">#REF!</definedName>
    <definedName name="S1_" localSheetId="8">#REF!</definedName>
    <definedName name="S1_" localSheetId="6">#REF!</definedName>
    <definedName name="S1_" localSheetId="5">#REF!</definedName>
    <definedName name="S1_" localSheetId="12">#REF!</definedName>
    <definedName name="S1_" localSheetId="11">#REF!</definedName>
    <definedName name="S1_">#REF!</definedName>
    <definedName name="S10_" localSheetId="9">#REF!</definedName>
    <definedName name="S10_" localSheetId="8">#REF!</definedName>
    <definedName name="S10_" localSheetId="12">#REF!</definedName>
    <definedName name="S10_" localSheetId="11">#REF!</definedName>
    <definedName name="S10_">#REF!</definedName>
    <definedName name="S11_" localSheetId="9">#REF!</definedName>
    <definedName name="S11_" localSheetId="8">#REF!</definedName>
    <definedName name="S11_" localSheetId="12">#REF!</definedName>
    <definedName name="S11_" localSheetId="11">#REF!</definedName>
    <definedName name="S11_">#REF!</definedName>
    <definedName name="S12_" localSheetId="9">#REF!</definedName>
    <definedName name="S12_" localSheetId="8">#REF!</definedName>
    <definedName name="S12_" localSheetId="12">#REF!</definedName>
    <definedName name="S12_" localSheetId="11">#REF!</definedName>
    <definedName name="S12_">#REF!</definedName>
    <definedName name="S13_" localSheetId="9">#REF!</definedName>
    <definedName name="S13_" localSheetId="8">#REF!</definedName>
    <definedName name="S13_" localSheetId="12">#REF!</definedName>
    <definedName name="S13_" localSheetId="11">#REF!</definedName>
    <definedName name="S13_">#REF!</definedName>
    <definedName name="S14_" localSheetId="9">#REF!</definedName>
    <definedName name="S14_" localSheetId="8">#REF!</definedName>
    <definedName name="S14_" localSheetId="12">#REF!</definedName>
    <definedName name="S14_" localSheetId="11">#REF!</definedName>
    <definedName name="S14_">#REF!</definedName>
    <definedName name="S15_" localSheetId="9">#REF!</definedName>
    <definedName name="S15_" localSheetId="8">#REF!</definedName>
    <definedName name="S15_" localSheetId="12">#REF!</definedName>
    <definedName name="S15_" localSheetId="11">#REF!</definedName>
    <definedName name="S15_">#REF!</definedName>
    <definedName name="S16_" localSheetId="9">#REF!</definedName>
    <definedName name="S16_" localSheetId="8">#REF!</definedName>
    <definedName name="S16_" localSheetId="12">#REF!</definedName>
    <definedName name="S16_" localSheetId="11">#REF!</definedName>
    <definedName name="S16_">#REF!</definedName>
    <definedName name="S17_" localSheetId="9">#REF!</definedName>
    <definedName name="S17_" localSheetId="8">#REF!</definedName>
    <definedName name="S17_" localSheetId="12">#REF!</definedName>
    <definedName name="S17_" localSheetId="11">#REF!</definedName>
    <definedName name="S17_">#REF!</definedName>
    <definedName name="S18_" localSheetId="9">#REF!</definedName>
    <definedName name="S18_" localSheetId="8">#REF!</definedName>
    <definedName name="S18_" localSheetId="12">#REF!</definedName>
    <definedName name="S18_" localSheetId="11">#REF!</definedName>
    <definedName name="S18_">#REF!</definedName>
    <definedName name="S19_" localSheetId="9">#REF!</definedName>
    <definedName name="S19_" localSheetId="8">#REF!</definedName>
    <definedName name="S19_" localSheetId="12">#REF!</definedName>
    <definedName name="S19_" localSheetId="11">#REF!</definedName>
    <definedName name="S19_">#REF!</definedName>
    <definedName name="S2_" localSheetId="9">#REF!</definedName>
    <definedName name="S2_" localSheetId="8">#REF!</definedName>
    <definedName name="S2_" localSheetId="12">#REF!</definedName>
    <definedName name="S2_" localSheetId="11">#REF!</definedName>
    <definedName name="S2_">#REF!</definedName>
    <definedName name="S20_" localSheetId="9">#REF!</definedName>
    <definedName name="S20_" localSheetId="8">#REF!</definedName>
    <definedName name="S20_" localSheetId="12">#REF!</definedName>
    <definedName name="S20_" localSheetId="11">#REF!</definedName>
    <definedName name="S20_">#REF!</definedName>
    <definedName name="S3_" localSheetId="9">#REF!</definedName>
    <definedName name="S3_" localSheetId="8">#REF!</definedName>
    <definedName name="S3_" localSheetId="12">#REF!</definedName>
    <definedName name="S3_" localSheetId="11">#REF!</definedName>
    <definedName name="S3_">#REF!</definedName>
    <definedName name="S4_" localSheetId="9">#REF!</definedName>
    <definedName name="S4_" localSheetId="8">#REF!</definedName>
    <definedName name="S4_" localSheetId="12">#REF!</definedName>
    <definedName name="S4_" localSheetId="11">#REF!</definedName>
    <definedName name="S4_">#REF!</definedName>
    <definedName name="S5_" localSheetId="9">#REF!</definedName>
    <definedName name="S5_" localSheetId="8">#REF!</definedName>
    <definedName name="S5_" localSheetId="12">#REF!</definedName>
    <definedName name="S5_" localSheetId="11">#REF!</definedName>
    <definedName name="S5_">#REF!</definedName>
    <definedName name="S6_" localSheetId="9">#REF!</definedName>
    <definedName name="S6_" localSheetId="8">#REF!</definedName>
    <definedName name="S6_" localSheetId="12">#REF!</definedName>
    <definedName name="S6_" localSheetId="11">#REF!</definedName>
    <definedName name="S6_">#REF!</definedName>
    <definedName name="S7_" localSheetId="9">#REF!</definedName>
    <definedName name="S7_" localSheetId="8">#REF!</definedName>
    <definedName name="S7_" localSheetId="12">#REF!</definedName>
    <definedName name="S7_" localSheetId="11">#REF!</definedName>
    <definedName name="S7_">#REF!</definedName>
    <definedName name="S8_" localSheetId="9">#REF!</definedName>
    <definedName name="S8_" localSheetId="8">#REF!</definedName>
    <definedName name="S8_" localSheetId="12">#REF!</definedName>
    <definedName name="S8_" localSheetId="11">#REF!</definedName>
    <definedName name="S8_">#REF!</definedName>
    <definedName name="S9_" localSheetId="9">#REF!</definedName>
    <definedName name="S9_" localSheetId="8">#REF!</definedName>
    <definedName name="S9_" localSheetId="12">#REF!</definedName>
    <definedName name="S9_" localSheetId="11">#REF!</definedName>
    <definedName name="S9_">#REF!</definedName>
    <definedName name="sd">#N/A</definedName>
    <definedName name="SENS_Parameter">[9]Анализ!$E$9</definedName>
    <definedName name="SENS_Project">[9]Анализ!$E$7</definedName>
    <definedName name="SENS_Res1">[9]Анализ!$A$13:$L$19</definedName>
    <definedName name="SENS_Res2">[9]Анализ!$A$51:$L$57</definedName>
    <definedName name="SensForSumm">[9]Анализ!$A$48:$L$85</definedName>
    <definedName name="SHARED_FORMULA_5_50_5_50_3">55125/60+3500</definedName>
    <definedName name="SHARED_FORMULA_5_51_5_51_3">26000/60+417</definedName>
    <definedName name="SHARED_FORMULA_5_52_5_52_3">40000/60+4492</definedName>
    <definedName name="SHARED_FORMULA_6_49_6_49_3">388500/60+15417</definedName>
    <definedName name="SHARED_FORMULA_6_7_6_7_10">180000/60</definedName>
    <definedName name="SHARED_FORMULA_6_8_6_8_10">95000/60</definedName>
    <definedName name="SHARED_FORMULA_6_9_6_9_10">64000/60</definedName>
    <definedName name="ShowAbout">[9]Опции!$B$9</definedName>
    <definedName name="ShowRealDates">#REF!</definedName>
    <definedName name="SISTEMA" localSheetId="9">#REF!</definedName>
    <definedName name="SISTEMA" localSheetId="8">#REF!</definedName>
    <definedName name="SISTEMA" localSheetId="6">#REF!</definedName>
    <definedName name="SISTEMA" localSheetId="5">#REF!</definedName>
    <definedName name="SISTEMA" localSheetId="12">#REF!</definedName>
    <definedName name="SISTEMA" localSheetId="11">#REF!</definedName>
    <definedName name="SISTEMA">#REF!</definedName>
    <definedName name="SUMM_LAST_COLUMN">[9]Сумм!$BN$1:$BN$65536</definedName>
    <definedName name="SUMM_PrjList">[9]Сумм!$A$6</definedName>
    <definedName name="TARIFF_SETUP_METHOD">'[12]Список организаций'!$R$2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t">#N/A</definedName>
    <definedName name="UserName">[9]Опции!$B$19</definedName>
    <definedName name="VAT">#REF!</definedName>
    <definedName name="VAT_OnAssets">#REF!</definedName>
    <definedName name="VAT_Period">#REF!</definedName>
    <definedName name="VAT_Repay">#REF!</definedName>
    <definedName name="vbh">#N/A</definedName>
    <definedName name="Ver_BuildDate">[9]Опции!$B$7</definedName>
    <definedName name="Ver_ChangeDate">[9]Опции!$B$6</definedName>
    <definedName name="vprod">[11]Справочники!$E$15</definedName>
    <definedName name="wrn.Сравнение._.с._.отраслями." localSheetId="9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dgfg">#N/A</definedName>
    <definedName name="АААААААА">#N/A</definedName>
    <definedName name="абон.пл">#N/A</definedName>
    <definedName name="авт">#N/A</definedName>
    <definedName name="ан">#N/A</definedName>
    <definedName name="анализ">#N/A</definedName>
    <definedName name="ап">#N/A</definedName>
    <definedName name="апрель">#N/A</definedName>
    <definedName name="Баланс_эн">#N/A</definedName>
    <definedName name="в23ё" localSheetId="9">#N/A</definedName>
    <definedName name="в23ё" localSheetId="8">#N/A</definedName>
    <definedName name="в23ё" localSheetId="6">#N/A</definedName>
    <definedName name="в23ё" localSheetId="0">#N/A</definedName>
    <definedName name="в23ё" localSheetId="5">#N/A</definedName>
    <definedName name="в23ё">[7]!в23ё</definedName>
    <definedName name="вв" localSheetId="9">#N/A</definedName>
    <definedName name="вв" localSheetId="8">#N/A</definedName>
    <definedName name="вв" localSheetId="6">#N/A</definedName>
    <definedName name="вв" localSheetId="0">#N/A</definedName>
    <definedName name="вв" localSheetId="5">#N/A</definedName>
    <definedName name="вв">[7]!вв</definedName>
    <definedName name="Волгоградэнерго" localSheetId="9">#REF!</definedName>
    <definedName name="Волгоградэнерго" localSheetId="8">#REF!</definedName>
    <definedName name="Волгоградэнерго" localSheetId="6">#REF!</definedName>
    <definedName name="Волгоградэнерго" localSheetId="5">#REF!</definedName>
    <definedName name="Волгоградэнерго" localSheetId="12">#REF!</definedName>
    <definedName name="Волгоградэнерго" localSheetId="11">#REF!</definedName>
    <definedName name="Волгоградэнерго">#REF!</definedName>
    <definedName name="второй" localSheetId="9">#REF!</definedName>
    <definedName name="второй" localSheetId="8">#REF!</definedName>
    <definedName name="второй" localSheetId="12">#REF!</definedName>
    <definedName name="второй" localSheetId="11">#REF!</definedName>
    <definedName name="второй">#REF!</definedName>
    <definedName name="вуув" localSheetId="9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учка">#N/A</definedName>
    <definedName name="грприрцфв00ав98" localSheetId="9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9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" localSheetId="9">[14]даты!#REF!</definedName>
    <definedName name="дата" localSheetId="8">[14]даты!#REF!</definedName>
    <definedName name="дата" localSheetId="6">[14]даты!#REF!</definedName>
    <definedName name="дата" localSheetId="0">[14]даты!#REF!</definedName>
    <definedName name="дата" localSheetId="5">[14]даты!#REF!</definedName>
    <definedName name="дата" localSheetId="12">[14]даты!#REF!</definedName>
    <definedName name="дата" localSheetId="11">[14]даты!#REF!</definedName>
    <definedName name="дата">[15]даты!#REF!</definedName>
    <definedName name="дд">#N/A</definedName>
    <definedName name="_xlnm.Print_Titles" localSheetId="9">'Амортизация ВО'!$8:$10</definedName>
    <definedName name="_xlnm.Print_Titles" localSheetId="0">'Прил. 2 Баланс ВО НСП'!$4:$6</definedName>
    <definedName name="_xlnm.Print_Titles" localSheetId="11">'Смета расходов ВО'!$5:$6</definedName>
    <definedName name="_xlnm.Print_Titles" localSheetId="2">'ФОТ НСП ВО'!$5:$6</definedName>
    <definedName name="зз">#N/A</definedName>
    <definedName name="Зин">#N/A</definedName>
    <definedName name="ЗП1" localSheetId="9">[15]Лист13!$A$2</definedName>
    <definedName name="ЗП1" localSheetId="8">[15]Лист13!$A$2</definedName>
    <definedName name="ЗП1" localSheetId="6">[15]Лист13!$A$2</definedName>
    <definedName name="ЗП1" localSheetId="0">[15]Лист13!$A$2</definedName>
    <definedName name="ЗП1" localSheetId="5">[15]Лист13!$A$2</definedName>
    <definedName name="ЗП1">[16]Лист13!$A$2</definedName>
    <definedName name="ЗП2" localSheetId="9">[15]Лист13!$B$2</definedName>
    <definedName name="ЗП2" localSheetId="8">[15]Лист13!$B$2</definedName>
    <definedName name="ЗП2" localSheetId="6">[15]Лист13!$B$2</definedName>
    <definedName name="ЗП2" localSheetId="0">[15]Лист13!$B$2</definedName>
    <definedName name="ЗП2" localSheetId="5">[15]Лист13!$B$2</definedName>
    <definedName name="ЗП2">[16]Лист13!$B$2</definedName>
    <definedName name="ЗП3" localSheetId="9">[15]Лист13!$C$2</definedName>
    <definedName name="ЗП3" localSheetId="8">[15]Лист13!$C$2</definedName>
    <definedName name="ЗП3" localSheetId="6">[15]Лист13!$C$2</definedName>
    <definedName name="ЗП3" localSheetId="0">[15]Лист13!$C$2</definedName>
    <definedName name="ЗП3" localSheetId="5">[15]Лист13!$C$2</definedName>
    <definedName name="ЗП3">[16]Лист13!$C$2</definedName>
    <definedName name="ЗП4" localSheetId="9">[15]Лист13!$D$2</definedName>
    <definedName name="ЗП4" localSheetId="8">[15]Лист13!$D$2</definedName>
    <definedName name="ЗП4" localSheetId="6">[15]Лист13!$D$2</definedName>
    <definedName name="ЗП4" localSheetId="0">[15]Лист13!$D$2</definedName>
    <definedName name="ЗП4" localSheetId="5">[15]Лист13!$D$2</definedName>
    <definedName name="ЗП4">[16]Лист13!$D$2</definedName>
    <definedName name="И" localSheetId="9">[1]FES!#REF!</definedName>
    <definedName name="И">[1]FES!#REF!</definedName>
    <definedName name="й" localSheetId="9">#N/A</definedName>
    <definedName name="й" localSheetId="8">#N/A</definedName>
    <definedName name="й" localSheetId="6">#N/A</definedName>
    <definedName name="й" localSheetId="0">#N/A</definedName>
    <definedName name="й" localSheetId="5">#N/A</definedName>
    <definedName name="й">[7]!й</definedName>
    <definedName name="йй" localSheetId="9">#N/A</definedName>
    <definedName name="йй" localSheetId="8">#N/A</definedName>
    <definedName name="йй" localSheetId="6">#N/A</definedName>
    <definedName name="йй" localSheetId="0">#N/A</definedName>
    <definedName name="йй" localSheetId="5">#N/A</definedName>
    <definedName name="йй">[7]!йй</definedName>
    <definedName name="иии">[17]Титульный!$F$9</definedName>
    <definedName name="индцкавг98" localSheetId="9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1">#N/A</definedName>
    <definedName name="ке" localSheetId="9">#N/A</definedName>
    <definedName name="ке" localSheetId="8">#N/A</definedName>
    <definedName name="ке" localSheetId="6">#N/A</definedName>
    <definedName name="ке" localSheetId="0">#N/A</definedName>
    <definedName name="ке" localSheetId="5">#N/A</definedName>
    <definedName name="ке">[7]!ке</definedName>
    <definedName name="кеппппппппппп" localSheetId="9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9">#N/A</definedName>
    <definedName name="ккк" localSheetId="8">#N/A</definedName>
    <definedName name="ккк" localSheetId="6">#N/A</definedName>
    <definedName name="ккк" localSheetId="0">#N/A</definedName>
    <definedName name="ккк" localSheetId="5">#N/A</definedName>
    <definedName name="ккк">[7]!ккк</definedName>
    <definedName name="коэф1" localSheetId="9">#REF!</definedName>
    <definedName name="коэф1" localSheetId="8">#REF!</definedName>
    <definedName name="коэф1" localSheetId="6">#REF!</definedName>
    <definedName name="коэф1" localSheetId="5">#REF!</definedName>
    <definedName name="коэф1" localSheetId="12">#REF!</definedName>
    <definedName name="коэф1" localSheetId="11">#REF!</definedName>
    <definedName name="коэф1">#REF!</definedName>
    <definedName name="коэф2" localSheetId="9">#REF!</definedName>
    <definedName name="коэф2" localSheetId="8">#REF!</definedName>
    <definedName name="коэф2" localSheetId="12">#REF!</definedName>
    <definedName name="коэф2" localSheetId="11">#REF!</definedName>
    <definedName name="коэф2">#REF!</definedName>
    <definedName name="коэф3" localSheetId="9">#REF!</definedName>
    <definedName name="коэф3" localSheetId="8">#REF!</definedName>
    <definedName name="коэф3" localSheetId="12">#REF!</definedName>
    <definedName name="коэф3" localSheetId="11">#REF!</definedName>
    <definedName name="коэф3">#REF!</definedName>
    <definedName name="коэф4" localSheetId="9">#REF!</definedName>
    <definedName name="коэф4" localSheetId="8">#REF!</definedName>
    <definedName name="коэф4" localSheetId="12">#REF!</definedName>
    <definedName name="коэф4" localSheetId="11">#REF!</definedName>
    <definedName name="коэф4">#REF!</definedName>
    <definedName name="л">#N/A</definedName>
    <definedName name="лист">#N/A</definedName>
    <definedName name="лист1">#N/A</definedName>
    <definedName name="лист2">#N/A</definedName>
    <definedName name="лл">#N/A</definedName>
    <definedName name="мс">#N/A</definedName>
    <definedName name="мым" localSheetId="9">#N/A</definedName>
    <definedName name="мым" localSheetId="8">#N/A</definedName>
    <definedName name="мым" localSheetId="6">#N/A</definedName>
    <definedName name="мым" localSheetId="0">#N/A</definedName>
    <definedName name="мым" localSheetId="5">#N/A</definedName>
    <definedName name="мым">[7]!мым</definedName>
    <definedName name="название" localSheetId="9">#REF!</definedName>
    <definedName name="название" localSheetId="8">#REF!</definedName>
    <definedName name="название" localSheetId="6">#REF!</definedName>
    <definedName name="название" localSheetId="5">#REF!</definedName>
    <definedName name="название" localSheetId="12">#REF!</definedName>
    <definedName name="название" localSheetId="11">#REF!</definedName>
    <definedName name="название">#REF!</definedName>
    <definedName name="Названия_для_печати_ИМ" localSheetId="9">#REF!</definedName>
    <definedName name="Названия_для_печати_ИМ" localSheetId="8">#REF!</definedName>
    <definedName name="Названия_для_печати_ИМ" localSheetId="12">#REF!</definedName>
    <definedName name="Названия_для_печати_ИМ" localSheetId="11">#REF!</definedName>
    <definedName name="Названия_для_печати_ИМ">#REF!</definedName>
    <definedName name="_xlnm.Print_Area" localSheetId="4">'Всего ФОТ'!$A$1:$D$19</definedName>
    <definedName name="_xlnm.Print_Area" localSheetId="3">'Всего ФОТ+смета '!$A$1:$D$17</definedName>
    <definedName name="_xlnm.Print_Area" localSheetId="8">'Инд изм акт НСП ВО'!$A$1:$EA$13</definedName>
    <definedName name="_xlnm.Print_Area" localSheetId="0">'Прил. 2 Баланс ВО НСП'!$A$1:$CA$41</definedName>
    <definedName name="_xlnm.Print_Area" localSheetId="2">'ФОТ НСП ВО'!$A$1:$D$66</definedName>
    <definedName name="Область_печати_ИМ" localSheetId="9">#REF!</definedName>
    <definedName name="Область_печати_ИМ" localSheetId="8">#REF!</definedName>
    <definedName name="Область_печати_ИМ" localSheetId="6">#REF!</definedName>
    <definedName name="Область_печати_ИМ" localSheetId="5">#REF!</definedName>
    <definedName name="Область_печати_ИМ" localSheetId="12">#REF!</definedName>
    <definedName name="Область_печати_ИМ" localSheetId="11">#REF!</definedName>
    <definedName name="Область_печати_ИМ">#REF!</definedName>
    <definedName name="первый" localSheetId="9">#REF!</definedName>
    <definedName name="первый" localSheetId="8">#REF!</definedName>
    <definedName name="первый" localSheetId="12">#REF!</definedName>
    <definedName name="первый" localSheetId="11">#REF!</definedName>
    <definedName name="первый">#REF!</definedName>
    <definedName name="план" localSheetId="9">#N/A</definedName>
    <definedName name="план" localSheetId="8">#N/A</definedName>
    <definedName name="план" localSheetId="6">#N/A</definedName>
    <definedName name="план" localSheetId="0">#N/A</definedName>
    <definedName name="план" localSheetId="5">#N/A</definedName>
    <definedName name="план">#REF!</definedName>
    <definedName name="Предлагаемые_для_утверждения_тарифы_на_эл.эн" localSheetId="9">#REF!</definedName>
    <definedName name="Предлагаемые_для_утверждения_тарифы_на_эл.эн" localSheetId="8">#REF!</definedName>
    <definedName name="Предлагаемые_для_утверждения_тарифы_на_эл.эн" localSheetId="6">#REF!</definedName>
    <definedName name="Предлагаемые_для_утверждения_тарифы_на_эл.эн" localSheetId="5">#REF!</definedName>
    <definedName name="Предлагаемые_для_утверждения_тарифы_на_эл.эн" localSheetId="12">#REF!</definedName>
    <definedName name="Предлагаемые_для_утверждения_тарифы_на_эл.эн" localSheetId="11">#REF!</definedName>
    <definedName name="Предлагаемые_для_утверждения_тарифы_на_эл.эн">#REF!</definedName>
    <definedName name="прибыль3" localSheetId="9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." localSheetId="9">#REF!</definedName>
    <definedName name="Прил.">#REF!</definedName>
    <definedName name="пром.">#N/A</definedName>
    <definedName name="проч">#N/A</definedName>
    <definedName name="проч.расх">#N/A</definedName>
    <definedName name="расх">#N/A</definedName>
    <definedName name="Расчёт_диффер_по_времени_суток_ставок_за_эл.эн" localSheetId="9">#REF!</definedName>
    <definedName name="Расчёт_диффер_по_времени_суток_ставок_за_эл.эн" localSheetId="8">#REF!</definedName>
    <definedName name="Расчёт_диффер_по_времени_суток_ставок_за_эл.эн" localSheetId="6">#REF!</definedName>
    <definedName name="Расчёт_диффер_по_времени_суток_ставок_за_эл.эн" localSheetId="5">#REF!</definedName>
    <definedName name="Расчёт_диффер_по_времени_суток_ставок_за_эл.эн" localSheetId="12">#REF!</definedName>
    <definedName name="Расчёт_диффер_по_времени_суток_ставок_за_эл.эн" localSheetId="11">#REF!</definedName>
    <definedName name="Расчёт_диффер_по_времени_суток_ставок_за_эл.эн">#REF!</definedName>
    <definedName name="Расчет_диффер_ставок_платы_за_тепловую_мощность" localSheetId="9">#REF!</definedName>
    <definedName name="Расчет_диффер_ставок_платы_за_тепловую_мощность" localSheetId="8">#REF!</definedName>
    <definedName name="Расчет_диффер_ставок_платы_за_тепловую_мощность" localSheetId="12">#REF!</definedName>
    <definedName name="Расчет_диффер_ставок_платы_за_тепловую_мощность" localSheetId="1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9">#REF!</definedName>
    <definedName name="Расчет_дифференцированных_ставок_платы_за_теплоэнергию" localSheetId="8">#REF!</definedName>
    <definedName name="Расчет_дифференцированных_ставок_платы_за_теплоэнергию" localSheetId="12">#REF!</definedName>
    <definedName name="Расчет_дифференцированных_ставок_платы_за_теплоэнергию" localSheetId="11">#REF!</definedName>
    <definedName name="Расчет_дифференцированных_ставок_платы_за_теплоэнергию">#REF!</definedName>
    <definedName name="Расчет_региональной_абонентной_платы" localSheetId="9">#REF!</definedName>
    <definedName name="Расчет_региональной_абонентной_платы" localSheetId="8">#REF!</definedName>
    <definedName name="Расчет_региональной_абонентной_платы" localSheetId="12">#REF!</definedName>
    <definedName name="Расчет_региональной_абонентной_платы" localSheetId="11">#REF!</definedName>
    <definedName name="Расчет_региональной_абонентной_платы">#REF!</definedName>
    <definedName name="РГРЭС">#N/A</definedName>
    <definedName name="рем">#N/A</definedName>
    <definedName name="Рентабельность">#REF!</definedName>
    <definedName name="рис1" localSheetId="9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hidden="1">{#N/A,#N/A,TRUE,"Лист1";#N/A,#N/A,TRUE,"Лист2";#N/A,#N/A,TRUE,"Лист3"}</definedName>
    <definedName name="рррр" hidden="1">{#N/A,#N/A,TRUE,"Лист1";#N/A,#N/A,TRUE,"Лист2";#N/A,#N/A,TRUE,"Лист3"}</definedName>
    <definedName name="рсу">#REF!</definedName>
    <definedName name="с" localSheetId="9">#N/A</definedName>
    <definedName name="с" localSheetId="8">#N/A</definedName>
    <definedName name="с" localSheetId="6">#N/A</definedName>
    <definedName name="с" localSheetId="0">#N/A</definedName>
    <definedName name="с" localSheetId="5">#N/A</definedName>
    <definedName name="с">[7]!с</definedName>
    <definedName name="С2" localSheetId="9">#REF!</definedName>
    <definedName name="С2" localSheetId="8">#REF!</definedName>
    <definedName name="С2" localSheetId="6">#REF!</definedName>
    <definedName name="С2" localSheetId="5">#REF!</definedName>
    <definedName name="С2" localSheetId="12">#REF!</definedName>
    <definedName name="С2" localSheetId="11">#REF!</definedName>
    <definedName name="С2">#REF!</definedName>
    <definedName name="сбыт">#N/A</definedName>
    <definedName name="Сводная_таблица_по_эл.эн" localSheetId="9">#REF!</definedName>
    <definedName name="Сводная_таблица_по_эл.эн" localSheetId="8">#REF!</definedName>
    <definedName name="Сводная_таблица_по_эл.эн" localSheetId="6">#REF!</definedName>
    <definedName name="Сводная_таблица_по_эл.эн" localSheetId="5">#REF!</definedName>
    <definedName name="Сводная_таблица_по_эл.эн" localSheetId="12">#REF!</definedName>
    <definedName name="Сводная_таблица_по_эл.эн" localSheetId="11">#REF!</definedName>
    <definedName name="Сводная_таблица_по_эл.эн">#REF!</definedName>
    <definedName name="Сводная_таблица_тарифов_на_тепловую_энергию_и_мощность" localSheetId="9">#REF!</definedName>
    <definedName name="Сводная_таблица_тарифов_на_тепловую_энергию_и_мощность" localSheetId="8">#REF!</definedName>
    <definedName name="Сводная_таблица_тарифов_на_тепловую_энергию_и_мощность" localSheetId="12">#REF!</definedName>
    <definedName name="Сводная_таблица_тарифов_на_тепловую_энергию_и_мощность" localSheetId="1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9">#REF!</definedName>
    <definedName name="Сводная_таблица_тарифов_на_электроэнергию_и_мощность" localSheetId="8">#REF!</definedName>
    <definedName name="Сводная_таблица_тарифов_на_электроэнергию_и_мощность" localSheetId="12">#REF!</definedName>
    <definedName name="Сводная_таблица_тарифов_на_электроэнергию_и_мощность" localSheetId="1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9">#REF!</definedName>
    <definedName name="Сводные_экономические_показатели_по_потребителям" localSheetId="8">#REF!</definedName>
    <definedName name="Сводные_экономические_показатели_по_потребителям" localSheetId="12">#REF!</definedName>
    <definedName name="Сводные_экономические_показатели_по_потребителям" localSheetId="11">#REF!</definedName>
    <definedName name="Сводные_экономические_показатели_по_потребителям">#REF!</definedName>
    <definedName name="сель">#N/A</definedName>
    <definedName name="сельск.хоз">#N/A</definedName>
    <definedName name="Сметасент" localSheetId="9">#N/A</definedName>
    <definedName name="Сметасент" localSheetId="8">#N/A</definedName>
    <definedName name="Сметасент" localSheetId="6">#N/A</definedName>
    <definedName name="Сметасент" localSheetId="0">#N/A</definedName>
    <definedName name="Сметасент" localSheetId="5">#N/A</definedName>
    <definedName name="Сметасент">[7]!Сметасент</definedName>
    <definedName name="Сравнительные_варианты_двухставочных_тарифов_на_теплоэн" localSheetId="9">#REF!</definedName>
    <definedName name="Сравнительные_варианты_двухставочных_тарифов_на_теплоэн" localSheetId="8">#REF!</definedName>
    <definedName name="Сравнительные_варианты_двухставочных_тарифов_на_теплоэн" localSheetId="6">#REF!</definedName>
    <definedName name="Сравнительные_варианты_двухставочных_тарифов_на_теплоэн" localSheetId="5">#REF!</definedName>
    <definedName name="Сравнительные_варианты_двухставочных_тарифов_на_теплоэн" localSheetId="12">#REF!</definedName>
    <definedName name="Сравнительные_варианты_двухставочных_тарифов_на_теплоэн" localSheetId="1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9">#REF!</definedName>
    <definedName name="Сравнительные_варианты_двухставочных_тарифов_на_эл.эн" localSheetId="8">#REF!</definedName>
    <definedName name="Сравнительные_варианты_двухставочных_тарифов_на_эл.эн" localSheetId="12">#REF!</definedName>
    <definedName name="Сравнительные_варианты_двухставочных_тарифов_на_эл.эн" localSheetId="1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9">#REF!</definedName>
    <definedName name="Сравнительный_анализ_ТЭП_к_расчету_тарифов" localSheetId="8">#REF!</definedName>
    <definedName name="Сравнительный_анализ_ТЭП_к_расчету_тарифов" localSheetId="12">#REF!</definedName>
    <definedName name="Сравнительный_анализ_ТЭП_к_расчету_тарифов" localSheetId="11">#REF!</definedName>
    <definedName name="Сравнительный_анализ_ТЭП_к_расчету_тарифов">#REF!</definedName>
    <definedName name="сс" localSheetId="9">#N/A</definedName>
    <definedName name="сс" localSheetId="8">#N/A</definedName>
    <definedName name="сс" localSheetId="6">#N/A</definedName>
    <definedName name="сс" localSheetId="0">#N/A</definedName>
    <definedName name="сс" localSheetId="5">#N/A</definedName>
    <definedName name="сс">[7]!сс</definedName>
    <definedName name="ссс">#N/A</definedName>
    <definedName name="сссс" localSheetId="9">#N/A</definedName>
    <definedName name="сссс" localSheetId="8">#N/A</definedName>
    <definedName name="сссс" localSheetId="6">#N/A</definedName>
    <definedName name="сссс" localSheetId="0">#N/A</definedName>
    <definedName name="сссс" localSheetId="5">#N/A</definedName>
    <definedName name="сссс">[7]!сссс</definedName>
    <definedName name="ссы" localSheetId="9">#N/A</definedName>
    <definedName name="ссы" localSheetId="8">#N/A</definedName>
    <definedName name="ссы" localSheetId="6">#N/A</definedName>
    <definedName name="ссы" localSheetId="0">#N/A</definedName>
    <definedName name="ссы" localSheetId="5">#N/A</definedName>
    <definedName name="ссы">[7]!ссы</definedName>
    <definedName name="СуммTable_10">[9]Сумм!$A$672:$BP$710</definedName>
    <definedName name="т2п11" localSheetId="9">[18]Т2!$B$40</definedName>
    <definedName name="т2п11" localSheetId="8">[18]Т2!$B$40</definedName>
    <definedName name="т2п11" localSheetId="6">[18]Т2!$B$40</definedName>
    <definedName name="т2п11" localSheetId="0">[18]Т2!$B$40</definedName>
    <definedName name="т2п11" localSheetId="5">[18]Т2!$B$40</definedName>
    <definedName name="т2п11">[19]Т2!$B$40</definedName>
    <definedName name="т6п5_1">[19]Т6!$B$12</definedName>
    <definedName name="т6п5_2">[19]Т6!$B$18</definedName>
    <definedName name="т6п5_5" localSheetId="9">[18]Т6!$B$12</definedName>
    <definedName name="т6п5_5" localSheetId="8">[18]Т6!$B$12</definedName>
    <definedName name="т6п5_5" localSheetId="6">[18]Т6!$B$12</definedName>
    <definedName name="т6п5_5" localSheetId="0">[18]Т6!$B$12</definedName>
    <definedName name="т6п5_5" localSheetId="5">[18]Т6!$B$12</definedName>
    <definedName name="т6п5_5">[19]Т6!$B$12</definedName>
    <definedName name="Табл2Баланс_эн">#N/A</definedName>
    <definedName name="тов">#N/A</definedName>
    <definedName name="тома">#N/A</definedName>
    <definedName name="тп" localSheetId="9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9">#REF!</definedName>
    <definedName name="третий" localSheetId="8">#REF!</definedName>
    <definedName name="третий" localSheetId="6">#REF!</definedName>
    <definedName name="третий" localSheetId="5">#REF!</definedName>
    <definedName name="третий" localSheetId="12">#REF!</definedName>
    <definedName name="третий" localSheetId="11">#REF!</definedName>
    <definedName name="третий">#REF!</definedName>
    <definedName name="три">#N/A</definedName>
    <definedName name="у" localSheetId="9">#N/A</definedName>
    <definedName name="у" localSheetId="8">#N/A</definedName>
    <definedName name="у" localSheetId="6">#N/A</definedName>
    <definedName name="у" localSheetId="0">#N/A</definedName>
    <definedName name="у" localSheetId="5">#N/A</definedName>
    <definedName name="у">[7]!у</definedName>
    <definedName name="уаум" localSheetId="8">#REF!</definedName>
    <definedName name="уаум" localSheetId="0">#REF!</definedName>
    <definedName name="уаум">#REF!</definedName>
    <definedName name="ук">#N/A</definedName>
    <definedName name="укеееукеееееееееееееее" localSheetId="9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9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56ОТ">#N/A</definedName>
    <definedName name="фф">#N/A</definedName>
    <definedName name="ц" localSheetId="9">#N/A</definedName>
    <definedName name="ц" localSheetId="8">#N/A</definedName>
    <definedName name="ц" localSheetId="6">#N/A</definedName>
    <definedName name="ц" localSheetId="0">#N/A</definedName>
    <definedName name="ц" localSheetId="5">#N/A</definedName>
    <definedName name="ц">[7]!ц</definedName>
    <definedName name="цу" localSheetId="9">#N/A</definedName>
    <definedName name="цу" localSheetId="8">#N/A</definedName>
    <definedName name="цу" localSheetId="6">#N/A</definedName>
    <definedName name="цу" localSheetId="0">#N/A</definedName>
    <definedName name="цу" localSheetId="5">#N/A</definedName>
    <definedName name="цу">[7]!цу</definedName>
    <definedName name="четвертый" localSheetId="9">#REF!</definedName>
    <definedName name="четвертый" localSheetId="8">#REF!</definedName>
    <definedName name="четвертый" localSheetId="6">#REF!</definedName>
    <definedName name="четвертый" localSheetId="5">#REF!</definedName>
    <definedName name="четвертый" localSheetId="12">#REF!</definedName>
    <definedName name="четвертый" localSheetId="11">#REF!</definedName>
    <definedName name="четвертый">#REF!</definedName>
    <definedName name="щ">#N/A</definedName>
    <definedName name="ыв" localSheetId="9">#N/A</definedName>
    <definedName name="ыв" localSheetId="8">#N/A</definedName>
    <definedName name="ыв" localSheetId="6">#N/A</definedName>
    <definedName name="ыв" localSheetId="0">#N/A</definedName>
    <definedName name="ыв" localSheetId="5">#N/A</definedName>
    <definedName name="ыв">[7]!ыв</definedName>
    <definedName name="ывы">#N/A</definedName>
    <definedName name="ыуаы" localSheetId="9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9">#N/A</definedName>
    <definedName name="ыыыы" localSheetId="8">#N/A</definedName>
    <definedName name="ыыыы" localSheetId="6">#N/A</definedName>
    <definedName name="ыыыы" localSheetId="0">#N/A</definedName>
    <definedName name="ыыыы" localSheetId="5">#N/A</definedName>
    <definedName name="ыыыы">[7]!ыыыы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F42" i="95"/>
  <c r="E42" s="1"/>
  <c r="E12" i="81"/>
  <c r="F134" i="95"/>
  <c r="G134" s="1"/>
  <c r="G122" s="1"/>
  <c r="E105"/>
  <c r="F105" s="1"/>
  <c r="F104" s="1"/>
  <c r="E13" i="96" s="1"/>
  <c r="E94" i="95"/>
  <c r="F94" s="1"/>
  <c r="E93"/>
  <c r="F93" s="1"/>
  <c r="G93" s="1"/>
  <c r="E91"/>
  <c r="F91" s="1"/>
  <c r="G91" s="1"/>
  <c r="E92"/>
  <c r="F92" s="1"/>
  <c r="G76"/>
  <c r="F76"/>
  <c r="E76"/>
  <c r="F72"/>
  <c r="G72" s="1"/>
  <c r="F71"/>
  <c r="G71" s="1"/>
  <c r="F70"/>
  <c r="E70"/>
  <c r="G70" s="1"/>
  <c r="G65" s="1"/>
  <c r="G69"/>
  <c r="F69"/>
  <c r="G68"/>
  <c r="F68"/>
  <c r="G67"/>
  <c r="F67"/>
  <c r="G66"/>
  <c r="G62"/>
  <c r="F62"/>
  <c r="E62"/>
  <c r="F49"/>
  <c r="G49" s="1"/>
  <c r="G42" s="1"/>
  <c r="E39"/>
  <c r="F39" s="1"/>
  <c r="E38"/>
  <c r="E37"/>
  <c r="E145" s="1"/>
  <c r="F11"/>
  <c r="G11" s="1"/>
  <c r="E12"/>
  <c r="F12" s="1"/>
  <c r="G12" s="1"/>
  <c r="E11"/>
  <c r="E10"/>
  <c r="F10" s="1"/>
  <c r="F24" i="96"/>
  <c r="E24"/>
  <c r="I18"/>
  <c r="H18"/>
  <c r="G18"/>
  <c r="F18"/>
  <c r="E18"/>
  <c r="D18"/>
  <c r="H17"/>
  <c r="G17"/>
  <c r="E154" i="95"/>
  <c r="E148"/>
  <c r="E146"/>
  <c r="J139"/>
  <c r="I17" i="96" s="1"/>
  <c r="E136" i="95"/>
  <c r="E135"/>
  <c r="E133"/>
  <c r="E132"/>
  <c r="E131"/>
  <c r="E130"/>
  <c r="E129"/>
  <c r="E128"/>
  <c r="E127"/>
  <c r="E126"/>
  <c r="E125"/>
  <c r="E124"/>
  <c r="E123"/>
  <c r="J122"/>
  <c r="F122"/>
  <c r="F152" s="1"/>
  <c r="E122"/>
  <c r="E152" s="1"/>
  <c r="J121"/>
  <c r="E121"/>
  <c r="J120"/>
  <c r="E120"/>
  <c r="E119" s="1"/>
  <c r="J119"/>
  <c r="I119"/>
  <c r="H16" i="96" s="1"/>
  <c r="H119" i="95"/>
  <c r="G16" i="96" s="1"/>
  <c r="F119" i="95"/>
  <c r="E16" i="96" s="1"/>
  <c r="J118" i="95"/>
  <c r="E118"/>
  <c r="J117"/>
  <c r="E117"/>
  <c r="J116"/>
  <c r="E116"/>
  <c r="J115"/>
  <c r="E115"/>
  <c r="J114"/>
  <c r="E114"/>
  <c r="J113"/>
  <c r="E113"/>
  <c r="J112"/>
  <c r="E112"/>
  <c r="J111"/>
  <c r="I15" i="96" s="1"/>
  <c r="I111" i="95"/>
  <c r="H15" i="96" s="1"/>
  <c r="H111" i="95"/>
  <c r="G15" i="96" s="1"/>
  <c r="G111" i="95"/>
  <c r="F15" i="96" s="1"/>
  <c r="F111" i="95"/>
  <c r="E15" i="96" s="1"/>
  <c r="J110" i="95"/>
  <c r="E110"/>
  <c r="J109"/>
  <c r="E109"/>
  <c r="J108"/>
  <c r="E108"/>
  <c r="E107"/>
  <c r="J106"/>
  <c r="I14" i="96" s="1"/>
  <c r="I106" i="95"/>
  <c r="H14" i="96" s="1"/>
  <c r="H106" i="95"/>
  <c r="G14" i="96" s="1"/>
  <c r="G106" i="95"/>
  <c r="F14" i="96" s="1"/>
  <c r="F106" i="95"/>
  <c r="E106" s="1"/>
  <c r="J105"/>
  <c r="J104"/>
  <c r="I13" i="96" s="1"/>
  <c r="I104" i="95"/>
  <c r="H13" i="96" s="1"/>
  <c r="H104" i="95"/>
  <c r="G13" i="96" s="1"/>
  <c r="E104" i="95"/>
  <c r="E103"/>
  <c r="J102"/>
  <c r="I12" i="96" s="1"/>
  <c r="I102" i="95"/>
  <c r="H12" i="96" s="1"/>
  <c r="H102" i="95"/>
  <c r="G12" i="96" s="1"/>
  <c r="G102" i="95"/>
  <c r="F12" i="96" s="1"/>
  <c r="F102" i="95"/>
  <c r="E12" i="96" s="1"/>
  <c r="E102" i="95"/>
  <c r="J101"/>
  <c r="E101"/>
  <c r="J100"/>
  <c r="E100"/>
  <c r="J99"/>
  <c r="I99"/>
  <c r="H99"/>
  <c r="G99"/>
  <c r="F99"/>
  <c r="E99" s="1"/>
  <c r="J98"/>
  <c r="E98"/>
  <c r="J97"/>
  <c r="E97"/>
  <c r="J96"/>
  <c r="E96"/>
  <c r="J95"/>
  <c r="E95"/>
  <c r="J92"/>
  <c r="J91"/>
  <c r="J90"/>
  <c r="I90"/>
  <c r="H90"/>
  <c r="J89"/>
  <c r="E89"/>
  <c r="J88"/>
  <c r="E88"/>
  <c r="J87"/>
  <c r="E87"/>
  <c r="J86"/>
  <c r="E86"/>
  <c r="J85"/>
  <c r="E85"/>
  <c r="J84"/>
  <c r="E84"/>
  <c r="J83"/>
  <c r="E83"/>
  <c r="J82"/>
  <c r="J81" s="1"/>
  <c r="I11" i="96" s="1"/>
  <c r="I82" i="95"/>
  <c r="H82"/>
  <c r="H81" s="1"/>
  <c r="G11" i="96" s="1"/>
  <c r="G82" i="95"/>
  <c r="F82"/>
  <c r="E82" s="1"/>
  <c r="I81"/>
  <c r="H11" i="96" s="1"/>
  <c r="J80" i="95"/>
  <c r="E80"/>
  <c r="J79"/>
  <c r="E79"/>
  <c r="J78"/>
  <c r="I78"/>
  <c r="I75" s="1"/>
  <c r="H10" i="96" s="1"/>
  <c r="H78" i="95"/>
  <c r="G78"/>
  <c r="F78"/>
  <c r="E78"/>
  <c r="J77"/>
  <c r="E77"/>
  <c r="J76"/>
  <c r="J75"/>
  <c r="I10" i="96" s="1"/>
  <c r="H75" i="95"/>
  <c r="G10" i="96" s="1"/>
  <c r="F75" i="95"/>
  <c r="E10" i="96" s="1"/>
  <c r="E74" i="95"/>
  <c r="E73"/>
  <c r="J65"/>
  <c r="I65"/>
  <c r="H65"/>
  <c r="F65"/>
  <c r="E64"/>
  <c r="J63"/>
  <c r="E63"/>
  <c r="E61"/>
  <c r="J60"/>
  <c r="I60"/>
  <c r="H60"/>
  <c r="G60"/>
  <c r="F60"/>
  <c r="E60" s="1"/>
  <c r="J59"/>
  <c r="E59"/>
  <c r="J58"/>
  <c r="E58"/>
  <c r="J57"/>
  <c r="I57"/>
  <c r="H57"/>
  <c r="F57"/>
  <c r="E55"/>
  <c r="E54"/>
  <c r="E53"/>
  <c r="E52"/>
  <c r="E51"/>
  <c r="E50"/>
  <c r="E48"/>
  <c r="E47"/>
  <c r="E46"/>
  <c r="E45"/>
  <c r="E44"/>
  <c r="E43"/>
  <c r="J42"/>
  <c r="I42"/>
  <c r="H42"/>
  <c r="J41"/>
  <c r="E41"/>
  <c r="J38"/>
  <c r="J37"/>
  <c r="F37"/>
  <c r="J36"/>
  <c r="I36"/>
  <c r="H36"/>
  <c r="E35"/>
  <c r="E34"/>
  <c r="E33"/>
  <c r="E32"/>
  <c r="E31"/>
  <c r="E30"/>
  <c r="E29"/>
  <c r="E28"/>
  <c r="E27"/>
  <c r="E26"/>
  <c r="E25"/>
  <c r="E24"/>
  <c r="E23"/>
  <c r="E22"/>
  <c r="E21"/>
  <c r="E20"/>
  <c r="J19"/>
  <c r="I19"/>
  <c r="H19"/>
  <c r="G19"/>
  <c r="F19"/>
  <c r="E19" s="1"/>
  <c r="J18"/>
  <c r="E18"/>
  <c r="J17"/>
  <c r="E17"/>
  <c r="J16"/>
  <c r="E16"/>
  <c r="J15"/>
  <c r="E15"/>
  <c r="J14"/>
  <c r="E14"/>
  <c r="J13"/>
  <c r="I13"/>
  <c r="H13"/>
  <c r="H8" s="1"/>
  <c r="G9" i="96" s="1"/>
  <c r="G13" i="95"/>
  <c r="F13"/>
  <c r="E13"/>
  <c r="J12"/>
  <c r="J11"/>
  <c r="J10"/>
  <c r="J9"/>
  <c r="I9"/>
  <c r="H9"/>
  <c r="I8"/>
  <c r="J8" l="1"/>
  <c r="I9" i="96" s="1"/>
  <c r="G8"/>
  <c r="G23" s="1"/>
  <c r="G25" s="1"/>
  <c r="E75" i="95"/>
  <c r="G75"/>
  <c r="F10" i="96" s="1"/>
  <c r="I140" i="95"/>
  <c r="G10"/>
  <c r="G9" s="1"/>
  <c r="F9"/>
  <c r="E40"/>
  <c r="F40" s="1"/>
  <c r="G40" s="1"/>
  <c r="G105"/>
  <c r="G104" s="1"/>
  <c r="F13" i="96" s="1"/>
  <c r="D13"/>
  <c r="F145" i="95"/>
  <c r="E147"/>
  <c r="G92"/>
  <c r="G94"/>
  <c r="G151" s="1"/>
  <c r="E90"/>
  <c r="E151"/>
  <c r="F153"/>
  <c r="D10" i="96"/>
  <c r="G57" i="95"/>
  <c r="E57" s="1"/>
  <c r="E65"/>
  <c r="E153"/>
  <c r="F38"/>
  <c r="D24" i="96"/>
  <c r="D12"/>
  <c r="H140" i="95"/>
  <c r="H9" i="96"/>
  <c r="H8" s="1"/>
  <c r="H23" s="1"/>
  <c r="H25" s="1"/>
  <c r="E14"/>
  <c r="D14" s="1"/>
  <c r="J140" i="95"/>
  <c r="G152"/>
  <c r="G119"/>
  <c r="F16" i="96" s="1"/>
  <c r="D16" s="1"/>
  <c r="E150" i="95"/>
  <c r="E155" s="1"/>
  <c r="D15" i="96"/>
  <c r="E111" i="95"/>
  <c r="E149"/>
  <c r="E81"/>
  <c r="F150"/>
  <c r="F155" s="1"/>
  <c r="G39"/>
  <c r="G153" s="1"/>
  <c r="G37"/>
  <c r="E9"/>
  <c r="G90"/>
  <c r="G81" s="1"/>
  <c r="F11" i="96" s="1"/>
  <c r="F90" i="95"/>
  <c r="F81" s="1"/>
  <c r="E11" i="96" s="1"/>
  <c r="F151" i="95"/>
  <c r="I16" i="96"/>
  <c r="I8" s="1"/>
  <c r="I23" s="1"/>
  <c r="I25" s="1"/>
  <c r="F147" i="95" l="1"/>
  <c r="F36"/>
  <c r="F8" s="1"/>
  <c r="E9" i="96" s="1"/>
  <c r="G38" i="95"/>
  <c r="G147" s="1"/>
  <c r="G150"/>
  <c r="G155" s="1"/>
  <c r="D11" i="96"/>
  <c r="G145" i="95"/>
  <c r="G36"/>
  <c r="F139" l="1"/>
  <c r="E17" i="96" s="1"/>
  <c r="G8" i="95"/>
  <c r="E36"/>
  <c r="F140" l="1"/>
  <c r="F9" i="96"/>
  <c r="D9" s="1"/>
  <c r="G139" i="95"/>
  <c r="E8"/>
  <c r="E8" i="96"/>
  <c r="E139" i="95" l="1"/>
  <c r="F17" i="96"/>
  <c r="G140" i="95"/>
  <c r="E23" i="96"/>
  <c r="E25" s="1"/>
  <c r="E140" i="95" l="1"/>
  <c r="F8" i="96"/>
  <c r="D17"/>
  <c r="F23" l="1"/>
  <c r="F25" s="1"/>
  <c r="D8"/>
  <c r="D23" s="1"/>
  <c r="D25" s="1"/>
  <c r="F63" i="85" l="1"/>
  <c r="E63"/>
  <c r="E50"/>
  <c r="E59" l="1"/>
  <c r="E31" l="1"/>
  <c r="E43" l="1"/>
  <c r="E41"/>
  <c r="F35"/>
  <c r="E47" l="1"/>
  <c r="E55" s="1"/>
  <c r="E53"/>
  <c r="E13"/>
  <c r="E15" s="1"/>
  <c r="E56" l="1"/>
  <c r="E57" s="1"/>
  <c r="E25"/>
  <c r="E19"/>
  <c r="E22" s="1"/>
  <c r="E27" s="1"/>
  <c r="E62" l="1"/>
  <c r="E28"/>
  <c r="E29" s="1"/>
  <c r="J47" i="80"/>
  <c r="I47"/>
  <c r="J23"/>
  <c r="I23"/>
  <c r="J17"/>
  <c r="I17"/>
  <c r="E34" i="85" l="1"/>
  <c r="E35" s="1"/>
  <c r="BD23" i="92" l="1"/>
  <c r="BD19"/>
  <c r="CA39" i="91" l="1"/>
  <c r="BZ39"/>
  <c r="CA35"/>
  <c r="BZ35"/>
  <c r="CA32"/>
  <c r="BZ32"/>
  <c r="CA12"/>
  <c r="BZ12"/>
  <c r="BC11" i="88" l="1"/>
  <c r="D18" i="87" l="1"/>
  <c r="D19" i="86" l="1"/>
  <c r="AI13" i="81" l="1"/>
  <c r="AE13"/>
  <c r="AA13"/>
  <c r="W13"/>
  <c r="R13"/>
  <c r="N13"/>
  <c r="J13"/>
  <c r="F13"/>
  <c r="E13"/>
  <c r="AI12"/>
  <c r="AE12"/>
  <c r="AA12"/>
  <c r="W12"/>
  <c r="R12"/>
  <c r="N12"/>
  <c r="J12"/>
  <c r="F12"/>
  <c r="AI11"/>
  <c r="AE11"/>
  <c r="AA11"/>
  <c r="W11"/>
  <c r="R11"/>
  <c r="R8" s="1"/>
  <c r="N11"/>
  <c r="J11"/>
  <c r="J8" s="1"/>
  <c r="F11"/>
  <c r="E11"/>
  <c r="AI10"/>
  <c r="AE10"/>
  <c r="AE8" s="1"/>
  <c r="AA10"/>
  <c r="W10"/>
  <c r="W8" s="1"/>
  <c r="R10"/>
  <c r="N10"/>
  <c r="N8" s="1"/>
  <c r="J10"/>
  <c r="F10"/>
  <c r="F8" s="1"/>
  <c r="E10"/>
  <c r="AL8"/>
  <c r="AK8"/>
  <c r="AJ8"/>
  <c r="AH8"/>
  <c r="AG8"/>
  <c r="AF8"/>
  <c r="AD8"/>
  <c r="AC8"/>
  <c r="AB8"/>
  <c r="Z8"/>
  <c r="Y8"/>
  <c r="X8"/>
  <c r="U8"/>
  <c r="T8"/>
  <c r="S8"/>
  <c r="Q8"/>
  <c r="P8"/>
  <c r="O8"/>
  <c r="M8"/>
  <c r="L8"/>
  <c r="K8"/>
  <c r="I8"/>
  <c r="H8"/>
  <c r="G8"/>
  <c r="D8"/>
  <c r="AA8" l="1"/>
  <c r="AI8"/>
  <c r="E8"/>
  <c r="V11"/>
  <c r="V13"/>
  <c r="V10"/>
  <c r="V12"/>
  <c r="V8" l="1"/>
  <c r="H47" i="80" l="1"/>
  <c r="G47"/>
  <c r="E47"/>
  <c r="G34"/>
  <c r="G40" s="1"/>
  <c r="E34"/>
  <c r="E40" s="1"/>
  <c r="E46" s="1"/>
  <c r="G33"/>
  <c r="G39" s="1"/>
  <c r="E33"/>
  <c r="E39" s="1"/>
  <c r="E45" s="1"/>
  <c r="G32"/>
  <c r="G38" s="1"/>
  <c r="E32"/>
  <c r="E38" s="1"/>
  <c r="E44" s="1"/>
  <c r="G31"/>
  <c r="G37" s="1"/>
  <c r="G43" s="1"/>
  <c r="E31"/>
  <c r="E37" s="1"/>
  <c r="E43" s="1"/>
  <c r="G30"/>
  <c r="G36" s="1"/>
  <c r="G35" s="1"/>
  <c r="G41" s="1"/>
  <c r="E30"/>
  <c r="E36" s="1"/>
  <c r="E35" s="1"/>
  <c r="E41" s="1"/>
  <c r="G29"/>
  <c r="E29"/>
  <c r="H23"/>
  <c r="G23"/>
  <c r="E23"/>
  <c r="H17"/>
  <c r="G17"/>
  <c r="E17"/>
  <c r="H16"/>
  <c r="H34" s="1"/>
  <c r="I16" s="1"/>
  <c r="H15"/>
  <c r="H33" s="1"/>
  <c r="H14"/>
  <c r="H32" s="1"/>
  <c r="I14" s="1"/>
  <c r="H13"/>
  <c r="H31" s="1"/>
  <c r="H12"/>
  <c r="H30" s="1"/>
  <c r="G11"/>
  <c r="E11"/>
  <c r="H29" l="1"/>
  <c r="I12"/>
  <c r="I32"/>
  <c r="J14" s="1"/>
  <c r="J32" s="1"/>
  <c r="J38" s="1"/>
  <c r="I34"/>
  <c r="J16" s="1"/>
  <c r="H37"/>
  <c r="H43" s="1"/>
  <c r="I13"/>
  <c r="H39"/>
  <c r="I15"/>
  <c r="H11"/>
  <c r="H36"/>
  <c r="H38"/>
  <c r="H40"/>
  <c r="E42"/>
  <c r="I33" l="1"/>
  <c r="J15" s="1"/>
  <c r="J33" s="1"/>
  <c r="J39" s="1"/>
  <c r="I37"/>
  <c r="I43" s="1"/>
  <c r="I31"/>
  <c r="J13" s="1"/>
  <c r="J31" s="1"/>
  <c r="J37" s="1"/>
  <c r="J43" s="1"/>
  <c r="I40"/>
  <c r="I38"/>
  <c r="I11"/>
  <c r="I30"/>
  <c r="I36"/>
  <c r="J34"/>
  <c r="J40" s="1"/>
  <c r="H35"/>
  <c r="H41" s="1"/>
  <c r="J12" l="1"/>
  <c r="I29"/>
  <c r="I39"/>
  <c r="I35"/>
  <c r="I41" s="1"/>
  <c r="J11" l="1"/>
  <c r="J30"/>
  <c r="J29" s="1"/>
  <c r="J36"/>
  <c r="J35" s="1"/>
  <c r="J41" s="1"/>
  <c r="D56" i="22" l="1"/>
  <c r="B37"/>
  <c r="D37"/>
  <c r="C104"/>
  <c r="B104"/>
  <c r="C125"/>
  <c r="D52"/>
  <c r="E94" l="1"/>
  <c r="F82"/>
  <c r="C82" s="1"/>
  <c r="F50"/>
  <c r="B50" s="1"/>
  <c r="F27"/>
  <c r="B27" s="1"/>
  <c r="B82" l="1"/>
  <c r="C27"/>
  <c r="C50"/>
  <c r="C60" l="1"/>
  <c r="B60"/>
  <c r="E60"/>
  <c r="D60"/>
  <c r="G60" l="1"/>
  <c r="H60"/>
  <c r="E72" l="1"/>
  <c r="C72"/>
  <c r="D72"/>
  <c r="B72"/>
  <c r="E66" l="1"/>
  <c r="E73" l="1"/>
  <c r="D73"/>
  <c r="D228" l="1"/>
  <c r="E228"/>
  <c r="D195"/>
  <c r="D194" s="1"/>
  <c r="E195"/>
  <c r="D143"/>
  <c r="E143"/>
  <c r="D140"/>
  <c r="E140"/>
  <c r="D133"/>
  <c r="E133"/>
  <c r="D127"/>
  <c r="E127"/>
  <c r="E120"/>
  <c r="D120"/>
  <c r="D116"/>
  <c r="E116"/>
  <c r="D106"/>
  <c r="E106"/>
  <c r="D100"/>
  <c r="E100"/>
  <c r="D93"/>
  <c r="E93"/>
  <c r="D80"/>
  <c r="E80"/>
  <c r="D75"/>
  <c r="E75"/>
  <c r="D68"/>
  <c r="E68"/>
  <c r="E64"/>
  <c r="D64"/>
  <c r="D59"/>
  <c r="E59"/>
  <c r="D54"/>
  <c r="E54"/>
  <c r="D51"/>
  <c r="E51"/>
  <c r="D44"/>
  <c r="E44"/>
  <c r="D26"/>
  <c r="E26"/>
  <c r="E74" l="1"/>
  <c r="D74"/>
  <c r="D242"/>
  <c r="E194"/>
  <c r="E242"/>
  <c r="E25"/>
  <c r="E153" s="1"/>
  <c r="D25"/>
  <c r="C66"/>
  <c r="C64"/>
  <c r="B66"/>
  <c r="B64"/>
  <c r="C195"/>
  <c r="B195"/>
  <c r="C143"/>
  <c r="B143"/>
  <c r="C140"/>
  <c r="B140"/>
  <c r="C133"/>
  <c r="B133"/>
  <c r="C127"/>
  <c r="B127"/>
  <c r="C120"/>
  <c r="B120"/>
  <c r="C116"/>
  <c r="B116"/>
  <c r="C106"/>
  <c r="B106"/>
  <c r="C100"/>
  <c r="B100"/>
  <c r="C93"/>
  <c r="B93"/>
  <c r="C80"/>
  <c r="B80"/>
  <c r="C75"/>
  <c r="B75"/>
  <c r="C68"/>
  <c r="B68"/>
  <c r="C59"/>
  <c r="B59"/>
  <c r="C54"/>
  <c r="B54"/>
  <c r="C51"/>
  <c r="B51"/>
  <c r="C44"/>
  <c r="B44"/>
  <c r="C26"/>
  <c r="B26"/>
  <c r="D153" l="1"/>
  <c r="E251"/>
  <c r="B25"/>
  <c r="H64"/>
  <c r="C237" s="1"/>
  <c r="C228" s="1"/>
  <c r="C194" s="1"/>
  <c r="G64"/>
  <c r="B237" s="1"/>
  <c r="D251"/>
  <c r="C25"/>
  <c r="C242"/>
  <c r="B242"/>
  <c r="C74"/>
  <c r="B74"/>
  <c r="B153" s="1"/>
  <c r="B228" l="1"/>
  <c r="B194" s="1"/>
  <c r="B251" s="1"/>
  <c r="C153"/>
  <c r="C251" s="1"/>
</calcChain>
</file>

<file path=xl/comments1.xml><?xml version="1.0" encoding="utf-8"?>
<comments xmlns="http://schemas.openxmlformats.org/spreadsheetml/2006/main">
  <authors>
    <author>Селезнёва Екатерина Владимировна</author>
  </authors>
  <commentList>
    <comment ref="C52" authorId="0">
      <text>
        <r>
          <rPr>
            <b/>
            <sz val="8"/>
            <color indexed="81"/>
            <rFont val="Tahoma"/>
            <family val="2"/>
            <charset val="204"/>
          </rPr>
          <t>Селезнёва Екатерина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поставили прогноз по плану 2015 г. по Критининой</t>
        </r>
      </text>
    </comment>
    <comment ref="A59" authorId="0">
      <text>
        <r>
          <rPr>
            <b/>
            <sz val="8"/>
            <color indexed="81"/>
            <rFont val="Tahoma"/>
            <family val="2"/>
            <charset val="204"/>
          </rPr>
          <t>Селезнёва Екатерина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Распределение на ВиК - по Злоказову</t>
        </r>
      </text>
    </comment>
  </commentList>
</comments>
</file>

<file path=xl/sharedStrings.xml><?xml version="1.0" encoding="utf-8"?>
<sst xmlns="http://schemas.openxmlformats.org/spreadsheetml/2006/main" count="1455" uniqueCount="771">
  <si>
    <t>№ п/п</t>
  </si>
  <si>
    <t>Наименование</t>
  </si>
  <si>
    <t>факт</t>
  </si>
  <si>
    <t>1.1</t>
  </si>
  <si>
    <t>1.1.1</t>
  </si>
  <si>
    <t>1.1.2</t>
  </si>
  <si>
    <t>1.1.3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</si>
  <si>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</si>
  <si>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</si>
  <si>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</si>
  <si>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</si>
  <si>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</si>
  <si>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</si>
  <si>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</si>
  <si>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</si>
  <si>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</si>
  <si>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</si>
  <si>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</si>
  <si>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</si>
  <si>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</si>
  <si>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</si>
  <si>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</si>
  <si>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</si>
  <si>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</si>
  <si>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</si>
  <si>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</si>
  <si>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</si>
  <si>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</si>
  <si>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</si>
  <si>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</si>
  <si>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</si>
  <si>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</si>
  <si>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</si>
  <si>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</si>
  <si>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8.4</t>
  </si>
  <si>
    <t>8.5</t>
  </si>
  <si>
    <t>%</t>
  </si>
  <si>
    <t xml:space="preserve">Предложение организации  </t>
  </si>
  <si>
    <t xml:space="preserve">Утверждено РСТ КК  </t>
  </si>
  <si>
    <t>1 полуг</t>
  </si>
  <si>
    <t>2 полуг</t>
  </si>
  <si>
    <t>1.3.1</t>
  </si>
  <si>
    <t>1.3.2</t>
  </si>
  <si>
    <t>1.4.1</t>
  </si>
  <si>
    <t>1.5</t>
  </si>
  <si>
    <t>тыс. руб.</t>
  </si>
  <si>
    <t>Ремонтные расходы</t>
  </si>
  <si>
    <t>Расходы на оплату труда и отчисления на социальные нужды ремонтного персонала, в том числе налоги и сборы</t>
  </si>
  <si>
    <t>Административные расходы</t>
  </si>
  <si>
    <t>услуги связи и интернет</t>
  </si>
  <si>
    <t>юридические услуги</t>
  </si>
  <si>
    <t>аудиторские услуги</t>
  </si>
  <si>
    <t>3.6</t>
  </si>
  <si>
    <t>3.7</t>
  </si>
  <si>
    <t>Амортизация</t>
  </si>
  <si>
    <t>Налог на прибыль</t>
  </si>
  <si>
    <t>Налог на имущество организаций</t>
  </si>
  <si>
    <t>Плата за негативное воздействие на окружающую среду</t>
  </si>
  <si>
    <t>7.4</t>
  </si>
  <si>
    <t>7.5</t>
  </si>
  <si>
    <t>Транспортный налог</t>
  </si>
  <si>
    <t>Нормативная прибыль</t>
  </si>
  <si>
    <t>8.2</t>
  </si>
  <si>
    <t>8.3</t>
  </si>
  <si>
    <t>2.4</t>
  </si>
  <si>
    <t>2.5</t>
  </si>
  <si>
    <t>2.6</t>
  </si>
  <si>
    <t>2.7</t>
  </si>
  <si>
    <t>2.8</t>
  </si>
  <si>
    <t>2.9</t>
  </si>
  <si>
    <t>прочее</t>
  </si>
  <si>
    <t>2.10</t>
  </si>
  <si>
    <t>2.11</t>
  </si>
  <si>
    <t>Страховые взносы</t>
  </si>
  <si>
    <t>Прочее</t>
  </si>
  <si>
    <t>Сумма амортизационных отчислений</t>
  </si>
  <si>
    <t>5</t>
  </si>
  <si>
    <t>1</t>
  </si>
  <si>
    <t>Необходимая валовая выручка</t>
  </si>
  <si>
    <t>Арендная и концессионная плата, лизинговые платежи</t>
  </si>
  <si>
    <t>Налоги и сборы</t>
  </si>
  <si>
    <t>2</t>
  </si>
  <si>
    <t>Недополученные доходы прошлых периодов регулирования</t>
  </si>
  <si>
    <t>3</t>
  </si>
  <si>
    <t>4</t>
  </si>
  <si>
    <t>Темп роста тарифа</t>
  </si>
  <si>
    <t>Лабораторные исследования</t>
  </si>
  <si>
    <t>Мониторинг</t>
  </si>
  <si>
    <t>Аккредитация лабораторий</t>
  </si>
  <si>
    <t>Поверка приборов</t>
  </si>
  <si>
    <t>Утилизация отходов (ТБО, ламп и пр)</t>
  </si>
  <si>
    <t>Услуги автотранспорта (аренда)</t>
  </si>
  <si>
    <t>Проект ПДВ</t>
  </si>
  <si>
    <t>1.3.3</t>
  </si>
  <si>
    <t>Содержание ЗСО, СЗЗ</t>
  </si>
  <si>
    <t>Путевки в ДОЛ</t>
  </si>
  <si>
    <t>оплата путёвок на лечение и отдых</t>
  </si>
  <si>
    <t>отчисления профсоюзу (в % от ФОТ)</t>
  </si>
  <si>
    <t>проведение культурно-массовых и праздничных мероприятий</t>
  </si>
  <si>
    <t>Лицензии за пользование недрами</t>
  </si>
  <si>
    <t>Охрана труда</t>
  </si>
  <si>
    <t>Питание при плановых отключениях</t>
  </si>
  <si>
    <t>Представительские</t>
  </si>
  <si>
    <t>Реклама</t>
  </si>
  <si>
    <t>Содержание и ремонт оргтехники</t>
  </si>
  <si>
    <t xml:space="preserve">Техническая инвентаризация </t>
  </si>
  <si>
    <t>Услуги спец физ лиц</t>
  </si>
  <si>
    <t>Вознагр РКЦ почте</t>
  </si>
  <si>
    <t>Компенсация за использ личного транспорта</t>
  </si>
  <si>
    <t>Подписка</t>
  </si>
  <si>
    <t>Почтово-телеграфные</t>
  </si>
  <si>
    <t>Проездные</t>
  </si>
  <si>
    <t>Членские взносы</t>
  </si>
  <si>
    <t>РКО</t>
  </si>
  <si>
    <t>дератизация</t>
  </si>
  <si>
    <t xml:space="preserve">Пожарная безопасность, ГО </t>
  </si>
  <si>
    <t>Услуги поверенного агента комиссионера</t>
  </si>
  <si>
    <t>Напыление электрод кассет</t>
  </si>
  <si>
    <t>МП работникам, в т.ч. на погребение близких родственников</t>
  </si>
  <si>
    <t>МП ветеранам ВОВ, трудового фронта</t>
  </si>
  <si>
    <t>проезд в отпуск</t>
  </si>
  <si>
    <t>Водоотведение</t>
  </si>
  <si>
    <t>Проект НДС</t>
  </si>
  <si>
    <t>Услуги по очистке стоков сторонними организациями</t>
  </si>
  <si>
    <t>Сертификация песка, компоста</t>
  </si>
  <si>
    <t>аттестация рабочих мест</t>
  </si>
  <si>
    <t>молоко</t>
  </si>
  <si>
    <t>мыло</t>
  </si>
  <si>
    <t>медицинские аптечки</t>
  </si>
  <si>
    <t>спецодежда и СИЗ</t>
  </si>
  <si>
    <t>гигиеническая подготовка</t>
  </si>
  <si>
    <t>медицинский осмотр</t>
  </si>
  <si>
    <t>Энергоаудит</t>
  </si>
  <si>
    <t>Наименование статей</t>
  </si>
  <si>
    <t>I раздел</t>
  </si>
  <si>
    <t>ВОДОСНАБЖЕНИЕ</t>
  </si>
  <si>
    <t>Полезный отпуск, тыс.м3</t>
  </si>
  <si>
    <t>Тариф, руб/м3</t>
  </si>
  <si>
    <t>Общий объем продаж, тыс. руб., в т.ч.:</t>
  </si>
  <si>
    <t>- Краевое субсидирование</t>
  </si>
  <si>
    <t>ВОДООТВЕДЕНИЕ</t>
  </si>
  <si>
    <t>Принято сточных вод от абонентов, тыс. м3</t>
  </si>
  <si>
    <t xml:space="preserve">Итого выручка от основных видов деятельности (без НДС), тыс. руб. </t>
  </si>
  <si>
    <t>в том числе  Краевое субсидирование (справочно) (без НДС), тыс. руб.</t>
  </si>
  <si>
    <t xml:space="preserve">Итого выручка от основных видов деятельности по льготному тарифу (без НДС), тыс. руб. </t>
  </si>
  <si>
    <t>Товарная продукция от реализации прочих товаров, услуг, тыс. руб.</t>
  </si>
  <si>
    <t xml:space="preserve">Итого товарная продукция (без НДС), тыс. руб. </t>
  </si>
  <si>
    <t>II раздел</t>
  </si>
  <si>
    <t>СЕБЕСТОИМОСТЬ</t>
  </si>
  <si>
    <t>Материальные затраты</t>
  </si>
  <si>
    <t>Работы и услуги производственного характера, из них:</t>
  </si>
  <si>
    <t>Поверка измерительных приборов</t>
  </si>
  <si>
    <t>Вывоз твердых бытовых отходов</t>
  </si>
  <si>
    <t>Вывоз и захоронение ила</t>
  </si>
  <si>
    <t>Услуги по приему и очистке стоков</t>
  </si>
  <si>
    <t>ООО "Магма"</t>
  </si>
  <si>
    <t>ЗАО "Судоремсервис"</t>
  </si>
  <si>
    <t>ООО "ЖБФ и Ко"</t>
  </si>
  <si>
    <t>ООО "Камчатка"</t>
  </si>
  <si>
    <t>Услуги по дератизации</t>
  </si>
  <si>
    <t>Услуги автотранспорта</t>
  </si>
  <si>
    <t>Проведение мониторинга за водными объектами</t>
  </si>
  <si>
    <t>Проведение мониторинга выбросов в атмосферу</t>
  </si>
  <si>
    <t>Содержание зон санитарной охраны</t>
  </si>
  <si>
    <t>Ремонт аренд. Средств</t>
  </si>
  <si>
    <t>Прочие работы и услуги производственного характера</t>
  </si>
  <si>
    <t>Основные и вспомогательные материалы</t>
  </si>
  <si>
    <t>Напыление электродов</t>
  </si>
  <si>
    <t>Материалы на эксплуатацию</t>
  </si>
  <si>
    <t>Инструменты, инвентарь</t>
  </si>
  <si>
    <t>Запасные части</t>
  </si>
  <si>
    <t>Диагностика автотранспорта</t>
  </si>
  <si>
    <t>Хим. реагенты</t>
  </si>
  <si>
    <t>Материалы на АВР</t>
  </si>
  <si>
    <t>ГСМ и жидкости</t>
  </si>
  <si>
    <t>Бензин</t>
  </si>
  <si>
    <t>Дизельное топливо (АТЦ)</t>
  </si>
  <si>
    <t>Дизельное топливо (Котельная)</t>
  </si>
  <si>
    <t>СМОЖ</t>
  </si>
  <si>
    <t>Покупная энергия</t>
  </si>
  <si>
    <t>Электроэнергия</t>
  </si>
  <si>
    <t>Теплоэнергия</t>
  </si>
  <si>
    <t>ГВС</t>
  </si>
  <si>
    <t>Содержание Авачинского водозабора (покупная вода)</t>
  </si>
  <si>
    <t>Расходы на оплату труда с отпусками (без учета ФОТ в РП)</t>
  </si>
  <si>
    <t>Оплата труда</t>
  </si>
  <si>
    <t>Страховые взносы от ФОТ</t>
  </si>
  <si>
    <t xml:space="preserve">Резерв отпусков </t>
  </si>
  <si>
    <t>Затраты на проезд в отпуск</t>
  </si>
  <si>
    <t>Проезд в отпуск работника</t>
  </si>
  <si>
    <t>Проезд в отпуск члена семьи</t>
  </si>
  <si>
    <t>Питание сотрудников при плановых отключениях</t>
  </si>
  <si>
    <t xml:space="preserve">Затраты на ремонт </t>
  </si>
  <si>
    <t>Прочие затраты, из них:</t>
  </si>
  <si>
    <t>Арендные платежи</t>
  </si>
  <si>
    <t>аренда земли</t>
  </si>
  <si>
    <t>аренда объектов</t>
  </si>
  <si>
    <t>комиссионное вознаграждение лизингодателю</t>
  </si>
  <si>
    <t>аренда прочая</t>
  </si>
  <si>
    <t>Лицензирование, аккредитация, сертификация</t>
  </si>
  <si>
    <t>аккредитация лабораторий</t>
  </si>
  <si>
    <t>программое обеспечение</t>
  </si>
  <si>
    <t>сертификация (паспортизация) песка</t>
  </si>
  <si>
    <t>лицензионные платежи за пользование недрами</t>
  </si>
  <si>
    <t>разработка проекта "НДС"</t>
  </si>
  <si>
    <t>разработка проекта "ПНООЛР"</t>
  </si>
  <si>
    <t>разработка проекта ПДВ в атмосферу</t>
  </si>
  <si>
    <t>проекты ЗСО, подсчет запасаов ППВ</t>
  </si>
  <si>
    <t>Аудиторские услуги</t>
  </si>
  <si>
    <t>Информационные, консультационные услуги</t>
  </si>
  <si>
    <t>Канцелярские товары</t>
  </si>
  <si>
    <t>Командировочные расходы</t>
  </si>
  <si>
    <t>Налоги и другие платежи</t>
  </si>
  <si>
    <t>плата за негативное воздействие</t>
  </si>
  <si>
    <t>водный налог</t>
  </si>
  <si>
    <t>плата за пользование водными объектами</t>
  </si>
  <si>
    <t>транспортный налог</t>
  </si>
  <si>
    <t>Охрана объектов ВКХ</t>
  </si>
  <si>
    <t>Представительские расходы</t>
  </si>
  <si>
    <t>Расходы по пожарной безопасности</t>
  </si>
  <si>
    <t>содержание СЗЗ</t>
  </si>
  <si>
    <t>прочие затраты по пожарной безопасности</t>
  </si>
  <si>
    <t>расходы по гражданской обороне</t>
  </si>
  <si>
    <t>Расходы на подготовку и переподготовку кадров</t>
  </si>
  <si>
    <t>Расходы по охране труда</t>
  </si>
  <si>
    <t xml:space="preserve">медицинские аптечки </t>
  </si>
  <si>
    <t xml:space="preserve">спецодежда и СИЗ </t>
  </si>
  <si>
    <t>спецодежда и СИЗ (амортизация)</t>
  </si>
  <si>
    <t>проведение медицинского освидетельствования водителей</t>
  </si>
  <si>
    <t xml:space="preserve">Страхование </t>
  </si>
  <si>
    <t>от несчастного случая (добровольное)</t>
  </si>
  <si>
    <t>гражданской ответственности владельцев ТС</t>
  </si>
  <si>
    <t>опасного производственного объекта</t>
  </si>
  <si>
    <t>Услуги связи</t>
  </si>
  <si>
    <t>абонентская плата</t>
  </si>
  <si>
    <t>интернет</t>
  </si>
  <si>
    <t>междугородние переговоры</t>
  </si>
  <si>
    <t>сотовая связь</t>
  </si>
  <si>
    <t>прочие услуги связи</t>
  </si>
  <si>
    <t>Юридические услуги</t>
  </si>
  <si>
    <t>Госпошлина, экспертизы</t>
  </si>
  <si>
    <t>техосмотр</t>
  </si>
  <si>
    <t>госпошлина (из тарифа)</t>
  </si>
  <si>
    <t>внесение изменение в учредительные документы</t>
  </si>
  <si>
    <t>экспертиза использования водоисточников</t>
  </si>
  <si>
    <t>Техническая инвентаризация</t>
  </si>
  <si>
    <t>Выплаты соц. характера из себестоимости</t>
  </si>
  <si>
    <t>возмещение расходов по переезду за пределы Камчат. края</t>
  </si>
  <si>
    <t>материальная помощь к отпуску</t>
  </si>
  <si>
    <t>материальная помощь к юбилейным датам</t>
  </si>
  <si>
    <t>единовременная мат. помощь в связи с выходом на пенсию</t>
  </si>
  <si>
    <t>расходы на приобретение полотенец</t>
  </si>
  <si>
    <t>молоко за покрасочные работы</t>
  </si>
  <si>
    <t>Услуги специалистов физических лиц</t>
  </si>
  <si>
    <t>по содержанию зданий, сооружений</t>
  </si>
  <si>
    <t>по содержанию территорий</t>
  </si>
  <si>
    <t>услуги агента, поверенного, комиссионера</t>
  </si>
  <si>
    <t>вознаграждение РКЦ, почте, СБ</t>
  </si>
  <si>
    <t>компенсация за использование личного транспорта</t>
  </si>
  <si>
    <t>проезд сотрудников в черте города</t>
  </si>
  <si>
    <t>членские взносы</t>
  </si>
  <si>
    <t>почтово-телеграфные расходы</t>
  </si>
  <si>
    <t>подписка на периодические издания</t>
  </si>
  <si>
    <t>Итого себестоимость по основной деятельности, тыс. руб.</t>
  </si>
  <si>
    <t>Себестоимость от реализации прочих товаров, услуг, тыс. рублей</t>
  </si>
  <si>
    <t xml:space="preserve">Итого себестоимость, тыс. рублей </t>
  </si>
  <si>
    <t>III раздел</t>
  </si>
  <si>
    <t>Валовая прибыль (тыс. руб.)</t>
  </si>
  <si>
    <t>Рентабельность производства</t>
  </si>
  <si>
    <t>IV раздел</t>
  </si>
  <si>
    <t>ВНЕРЕАЛИЗАЦИОННЫЕ ДОХОДЫ/РАСХОДЫ</t>
  </si>
  <si>
    <t>Внереализационные доходы, из них:</t>
  </si>
  <si>
    <t>Бюджетное финансирование</t>
  </si>
  <si>
    <t>Субсидия на возмещение разницы в тарифах</t>
  </si>
  <si>
    <t>Прочее бюджетное финнансирование</t>
  </si>
  <si>
    <t>Доходы прошлых лет</t>
  </si>
  <si>
    <t>Доходы прошлых лет 2010</t>
  </si>
  <si>
    <t>Доходы прошлых лет 2009</t>
  </si>
  <si>
    <t>Выбытие основных средств</t>
  </si>
  <si>
    <t>списание ОС</t>
  </si>
  <si>
    <t>выбытие ОС из хозведения</t>
  </si>
  <si>
    <t>реализация основных средств</t>
  </si>
  <si>
    <t>реализация оборотных средств</t>
  </si>
  <si>
    <t>Реализация ТМЦ</t>
  </si>
  <si>
    <t>реализация ТМЦ</t>
  </si>
  <si>
    <t>излишки ТМЦ</t>
  </si>
  <si>
    <t>Активы, полученные безвозмездно</t>
  </si>
  <si>
    <t>Уступка права требования</t>
  </si>
  <si>
    <t xml:space="preserve">Плата за сверхнормативный сброс  загрязняющих веществ </t>
  </si>
  <si>
    <t>Аутстаффинг</t>
  </si>
  <si>
    <t>Сечение сверх норматива, из них:</t>
  </si>
  <si>
    <t>Сечение сверх норматива-Водоснабжение</t>
  </si>
  <si>
    <t>Сечение сверх норматива-Водоснабжение (инвестиционная)</t>
  </si>
  <si>
    <t>Сечение сверх норматива-Водоотведение</t>
  </si>
  <si>
    <t>Сечение сверх норматива-(инвестиционная)</t>
  </si>
  <si>
    <t>возмещение судебных расходов</t>
  </si>
  <si>
    <t>убытки понесенные и подлежащие возмещению</t>
  </si>
  <si>
    <t>возмещение ущерба</t>
  </si>
  <si>
    <t>госпошлина</t>
  </si>
  <si>
    <t>доходы от продажи ценных бумаг</t>
  </si>
  <si>
    <t>штрафные санкции по хоз. договорам</t>
  </si>
  <si>
    <t>доходы в виде процентов за использование средств предприятия</t>
  </si>
  <si>
    <t>Внереализационные расходы, из них:</t>
  </si>
  <si>
    <t>Выплаты социального характера</t>
  </si>
  <si>
    <t>оплата путёвок в ДОЛ</t>
  </si>
  <si>
    <t>материальная помощь работникам, в т.ч. на погребение близких родственников</t>
  </si>
  <si>
    <t>материальная помощь ветеранам ВОВ, трудового фронта</t>
  </si>
  <si>
    <t>Расходы прошлых лет</t>
  </si>
  <si>
    <t>расходы прошлых лет 2010</t>
  </si>
  <si>
    <t>расходы прошлых лет 2009</t>
  </si>
  <si>
    <t>выбытие основных средств из хозведения</t>
  </si>
  <si>
    <t>Реализация оборотных средств</t>
  </si>
  <si>
    <t>Расчетно-кассовое обслуживание банка</t>
  </si>
  <si>
    <t>Проценты за кредит</t>
  </si>
  <si>
    <t>проценты по краткосрочным кредитам</t>
  </si>
  <si>
    <t>проценты свыше ставки рефинансирования</t>
  </si>
  <si>
    <t>пени за несвоевременное погашение процентов по кредиту</t>
  </si>
  <si>
    <t>проценты за неиспользуемую часть кредитной линии</t>
  </si>
  <si>
    <t>проценты по долгосрочным кредитам</t>
  </si>
  <si>
    <t>Плата за превышение загрязняющих веществ</t>
  </si>
  <si>
    <t>Прочие</t>
  </si>
  <si>
    <t>ЧС: ликвидация, потери, предотвращение</t>
  </si>
  <si>
    <t>"Аэропорт" 29 км</t>
  </si>
  <si>
    <t>мобилизационные расходы</t>
  </si>
  <si>
    <t>дебиторская задолженность к списанию</t>
  </si>
  <si>
    <t>судебные издержки</t>
  </si>
  <si>
    <t>расходы от подажи ценных бумаг</t>
  </si>
  <si>
    <t>питание сотрудников при плановых отключениях (посуда)</t>
  </si>
  <si>
    <t>прочие расходы</t>
  </si>
  <si>
    <t>Результат внереализационных доходов/расходов</t>
  </si>
  <si>
    <t>Прибыль до налогообложения</t>
  </si>
  <si>
    <t>Налог на прибыль и др. обязательные налоговые платежи</t>
  </si>
  <si>
    <t>Отложенные налоговые обязательства</t>
  </si>
  <si>
    <t>Отложенные налоговые активы</t>
  </si>
  <si>
    <t>Чистая прибыль</t>
  </si>
  <si>
    <t>Отчисления от прибыли собственнику имущества (10%)</t>
  </si>
  <si>
    <t>Рентабельность продаж</t>
  </si>
  <si>
    <t>ПНО</t>
  </si>
  <si>
    <t>налог на прибыль прошлого периода</t>
  </si>
  <si>
    <t>налоговые санкции</t>
  </si>
  <si>
    <t>Всего расходов (НВВ), тыс. руб.</t>
  </si>
  <si>
    <t>Недополученный по независящим причинам доход:</t>
  </si>
  <si>
    <t>Результат рассмотрения разногласий ФСТ России</t>
  </si>
  <si>
    <t>Балансировка выручки</t>
  </si>
  <si>
    <t>ИТОГО НВВ (с уч. рассмотрения разногласий ФСТ России и балансировки выручки)</t>
  </si>
  <si>
    <t>Директор</t>
  </si>
  <si>
    <t>Заместитель директора</t>
  </si>
  <si>
    <t>вода</t>
  </si>
  <si>
    <t>стоки</t>
  </si>
  <si>
    <t>2015 г.</t>
  </si>
  <si>
    <t>услуги автотранспорта</t>
  </si>
  <si>
    <t>Экспертиза по водоисточникам</t>
  </si>
  <si>
    <t>Прогноз 2014</t>
  </si>
  <si>
    <t>ФАКТ 2013</t>
  </si>
  <si>
    <t>ВС</t>
  </si>
  <si>
    <t>ВО</t>
  </si>
  <si>
    <t>по факту</t>
  </si>
  <si>
    <t>прогноз по договору от 2014 г.</t>
  </si>
  <si>
    <t>прогноз по Ханенко</t>
  </si>
  <si>
    <t>по Бетеньковой</t>
  </si>
  <si>
    <t>тыс. м3</t>
  </si>
  <si>
    <t>№
п/п</t>
  </si>
  <si>
    <t>утверждено в тарифе</t>
  </si>
  <si>
    <t>2016 г.</t>
  </si>
  <si>
    <t>4.5</t>
  </si>
  <si>
    <t>5.5</t>
  </si>
  <si>
    <t xml:space="preserve">Амортизация </t>
  </si>
  <si>
    <t>Единица изме-рения</t>
  </si>
  <si>
    <t>2017 г.</t>
  </si>
  <si>
    <t>2018 г.</t>
  </si>
  <si>
    <t>ожидаемое</t>
  </si>
  <si>
    <t>Первоначальная (восстановительная) стоимость на начало периода</t>
  </si>
  <si>
    <t>Здания</t>
  </si>
  <si>
    <t>Сооружения и передаточные устройства</t>
  </si>
  <si>
    <t>Машины и оборудование</t>
  </si>
  <si>
    <t>Транспорт</t>
  </si>
  <si>
    <t>Ввод основных фондов</t>
  </si>
  <si>
    <t>Выбытие основных фондов</t>
  </si>
  <si>
    <t>Первоначальная (восстановительная) стоимость на конец периода</t>
  </si>
  <si>
    <t>Среднегодовая стоимость</t>
  </si>
  <si>
    <t>Средняя норма амортизационных отчислений</t>
  </si>
  <si>
    <t>6.5</t>
  </si>
  <si>
    <t>Переоценка на 31.12.XX</t>
  </si>
  <si>
    <t>Услуги водоотведения</t>
  </si>
  <si>
    <t>в том числе:</t>
  </si>
  <si>
    <t>ед. 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</si>
  <si>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</si>
  <si>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</si>
  <si>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</si>
  <si>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</si>
  <si>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</si>
  <si>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</si>
  <si>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</si>
  <si>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</si>
  <si>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</si>
  <si>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</si>
  <si>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</si>
  <si>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</si>
  <si>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                    п/п</t>
  </si>
  <si>
    <t>1 кв.</t>
  </si>
  <si>
    <t>2 кв.</t>
  </si>
  <si>
    <t>Население</t>
  </si>
  <si>
    <t>ТСО</t>
  </si>
  <si>
    <t>Бюджет</t>
  </si>
  <si>
    <t>Прием стоков</t>
  </si>
  <si>
    <t>2017 год план</t>
  </si>
  <si>
    <t>Приложение № 12</t>
  </si>
  <si>
    <t>Новоавачинское сельское поселение</t>
  </si>
  <si>
    <t>2019 г.</t>
  </si>
  <si>
    <t xml:space="preserve">Главный бухгалтер филиала "Елизовский" ____________________ И.В. Моторина </t>
  </si>
  <si>
    <t>2015 год  факт</t>
  </si>
  <si>
    <t>факт 3 кв.</t>
  </si>
  <si>
    <t>план 4 кв.</t>
  </si>
  <si>
    <t>план 2017 год</t>
  </si>
  <si>
    <t xml:space="preserve"> 1 кв.</t>
  </si>
  <si>
    <t xml:space="preserve"> 3 кв.</t>
  </si>
  <si>
    <t xml:space="preserve"> 4 кв.</t>
  </si>
  <si>
    <t>Исполнитель:</t>
  </si>
  <si>
    <t>Бухгалтер 1 кат.</t>
  </si>
  <si>
    <t>Диденко А.В.</t>
  </si>
  <si>
    <t>8 (415 31) 6-50-44</t>
  </si>
  <si>
    <t>Расчет объемов принятых сточных вод на 2017 г.</t>
  </si>
  <si>
    <t>Заместитель директора филиала "Елизовский" по сбытовой деятельности                                                                                                                                                     Ю. В. Костромова</t>
  </si>
  <si>
    <t xml:space="preserve">Расходы на оплату труда </t>
  </si>
  <si>
    <t>Единица измерения</t>
  </si>
  <si>
    <t>План 2017</t>
  </si>
  <si>
    <t xml:space="preserve">Основной персонал (производственный) </t>
  </si>
  <si>
    <t>Численность (среднесписочная), принятая для расчета</t>
  </si>
  <si>
    <t>чел.</t>
  </si>
  <si>
    <t>Средняя оплата труда</t>
  </si>
  <si>
    <t>Тарифная ставка рабочего 1 разряда</t>
  </si>
  <si>
    <t>руб.</t>
  </si>
  <si>
    <t>Индекс роста номинальной заработной платы</t>
  </si>
  <si>
    <t>Тарифная ставка рабочего 1 разряда с учетом дефлятора</t>
  </si>
  <si>
    <t>Средний тарифный коэффициент</t>
  </si>
  <si>
    <t>Среднемесячная тарифная ставка</t>
  </si>
  <si>
    <t>Минимальный размер оплаты труда по отраслевому тарифному соглашению</t>
  </si>
  <si>
    <t>Выплаты, связанные с режимом работы и условиями труда на 1 работника в месяц</t>
  </si>
  <si>
    <t>2.7.1</t>
  </si>
  <si>
    <t>Процент</t>
  </si>
  <si>
    <t>2.7.2</t>
  </si>
  <si>
    <t>Сумма выплат</t>
  </si>
  <si>
    <t>Текущее премирование</t>
  </si>
  <si>
    <t>2.8.1</t>
  </si>
  <si>
    <t>процент</t>
  </si>
  <si>
    <t>2.8.2</t>
  </si>
  <si>
    <t>сумма выплат</t>
  </si>
  <si>
    <t>Доп. премирование, включая вознаграждение за выслугу лет</t>
  </si>
  <si>
    <t>2.9.1</t>
  </si>
  <si>
    <t>2.9.2</t>
  </si>
  <si>
    <t>2.9.3</t>
  </si>
  <si>
    <t>2.9.4</t>
  </si>
  <si>
    <t>северные надбавки</t>
  </si>
  <si>
    <t>ИТОГО среднемесячная оплата труда на 1 работника</t>
  </si>
  <si>
    <t>Фонд оплаты труда</t>
  </si>
  <si>
    <t>Расчет средств на оплату труда (прибыль)</t>
  </si>
  <si>
    <t>Льготный проезд к месту отдыха</t>
  </si>
  <si>
    <t>По постановлению Правительства Российской Федерации от 03.11.1994
№ 1206 *</t>
  </si>
  <si>
    <t>Компенсационные и социальные выплаты</t>
  </si>
  <si>
    <t>ИТОГО средств на оплату труда</t>
  </si>
  <si>
    <t>Административный персонал (общехозяйственный)</t>
  </si>
  <si>
    <t>Минимальный размер оплаты труда по ОТС</t>
  </si>
  <si>
    <t>ИТОГО средств на оплату труда административного персонала</t>
  </si>
  <si>
    <t>Начальник СУП                                                                                                        Бондарчук Е.В.</t>
  </si>
  <si>
    <t>План 2017г</t>
  </si>
  <si>
    <t>Водоснабжение</t>
  </si>
  <si>
    <t>1.n</t>
  </si>
  <si>
    <t>Административный персонал</t>
  </si>
  <si>
    <t>3.n</t>
  </si>
  <si>
    <t xml:space="preserve">Начальник СУП        </t>
  </si>
  <si>
    <t>Е.В. Бондарчук</t>
  </si>
  <si>
    <t xml:space="preserve">Расходы на оплату труда в разрезе регулируемых видов деятельности              </t>
  </si>
  <si>
    <t>План 2017г.</t>
  </si>
  <si>
    <t>Производственный персонал</t>
  </si>
  <si>
    <t>Итого средств на оплату труда</t>
  </si>
  <si>
    <t>4.</t>
  </si>
  <si>
    <t xml:space="preserve">водоотведение </t>
  </si>
  <si>
    <t>Среднесписочная численность, всего</t>
  </si>
  <si>
    <t>Среднесписочная численность</t>
  </si>
  <si>
    <t xml:space="preserve">водоснабжение </t>
  </si>
  <si>
    <t>Приложение № 7</t>
  </si>
  <si>
    <t>Расходы на сырье и материалы Новоавачинское сельское поселение</t>
  </si>
  <si>
    <t>Единица измерений</t>
  </si>
  <si>
    <t>Реагенты</t>
  </si>
  <si>
    <t>Вид реагентов 1</t>
  </si>
  <si>
    <t>к-во проб в год</t>
  </si>
  <si>
    <t>шт</t>
  </si>
  <si>
    <t>Цена анализа 1 пробы (калькуляция)</t>
  </si>
  <si>
    <t>Суммарные затраты</t>
  </si>
  <si>
    <t>Вид реагентов n</t>
  </si>
  <si>
    <t>1.n+1</t>
  </si>
  <si>
    <t>Итого:</t>
  </si>
  <si>
    <t>Расходы на горюче-смазочные материалы, превышающие 5 процентов общей величины расходов на сырье и материалы</t>
  </si>
  <si>
    <t>Вид ГСМ 1</t>
  </si>
  <si>
    <t>2.1.1</t>
  </si>
  <si>
    <t>Расход (ед. изм.)</t>
  </si>
  <si>
    <t>2.1.2</t>
  </si>
  <si>
    <t>Цена за единицу</t>
  </si>
  <si>
    <t>2.1.3</t>
  </si>
  <si>
    <t>2.n</t>
  </si>
  <si>
    <t>Вид ГСМ n</t>
  </si>
  <si>
    <t>Расходы на материалы и малоценные основные средства, превышающие 5 процентов общей величины расходов на сырье и материалы</t>
  </si>
  <si>
    <t>Вид материалов и малоценных основных средств 1</t>
  </si>
  <si>
    <t>3.1.1</t>
  </si>
  <si>
    <t>3.1.2</t>
  </si>
  <si>
    <t>3.1.3</t>
  </si>
  <si>
    <t>Вид материалов и малоценных основных средств n</t>
  </si>
  <si>
    <t>Начальник ЦХЛ СВ                                                                                                                                             Критинина И.А.</t>
  </si>
  <si>
    <t>план</t>
  </si>
  <si>
    <t xml:space="preserve">Расходы на сырье и материалы </t>
  </si>
  <si>
    <t>Новоавачинское сельское поселение (водоотведение)</t>
  </si>
  <si>
    <t>т</t>
  </si>
  <si>
    <t>Цена за тонну</t>
  </si>
  <si>
    <t xml:space="preserve">              И.о. начальника ОЗиЛ                Н.В.Онопко</t>
  </si>
  <si>
    <t>Ведущий специалист по ГО и ЧС         С.А. Матвеев</t>
  </si>
  <si>
    <t>Приложение №4</t>
  </si>
  <si>
    <t>Индекс изменения количества активов Новоавачиснское сельское поселение (водоотведение)</t>
  </si>
  <si>
    <t>Единица
измерений</t>
  </si>
  <si>
    <t>ожид</t>
  </si>
  <si>
    <t>Индекс изменения количества активов</t>
  </si>
  <si>
    <t>-</t>
  </si>
  <si>
    <t>Изменение количества условных метров водопроводной и (или) канализационной сети</t>
  </si>
  <si>
    <t>м</t>
  </si>
  <si>
    <t>Изменение операционных расходов на водоподготовку, очистку сточных вод, связанное с вводом в эксплуатацию нового объекта водоподготовки, включая резервуары воды, очистки сточных вод в году i</t>
  </si>
  <si>
    <t>Индекс эффективности операционных расходов</t>
  </si>
  <si>
    <t>Заместитель главного инженера Павлов В.Ю.</t>
  </si>
  <si>
    <t>Приложение № 2</t>
  </si>
  <si>
    <t>Баланс водоотведения НСП</t>
  </si>
  <si>
    <t>Единица
измерения</t>
  </si>
  <si>
    <t>2017 г</t>
  </si>
  <si>
    <t>Прием сточных вод</t>
  </si>
  <si>
    <t>Объем сточных вод, принятых у абонентов</t>
  </si>
  <si>
    <t>тыс. куб. м</t>
  </si>
  <si>
    <t>в пределах норматива по объему</t>
  </si>
  <si>
    <t>сверх норматива по объему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</si>
  <si>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</si>
  <si>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</si>
  <si>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</si>
  <si>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</si>
  <si>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</si>
  <si>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1.2.2.1</t>
  </si>
  <si>
    <t>от абонентов, которым установлены тарифы</t>
  </si>
  <si>
    <t>1.2.2.2</t>
  </si>
  <si>
    <t>от других абонентов</t>
  </si>
  <si>
    <t>1.2.3</t>
  </si>
  <si>
    <t>у нормируемых абонентов</t>
  </si>
  <si>
    <t>1.2.4</t>
  </si>
  <si>
    <t>у многоквартирных домов и приравненных к ним</t>
  </si>
  <si>
    <t>1.2.5</t>
  </si>
  <si>
    <t>у прочих абонентов, в том числе:</t>
  </si>
  <si>
    <t>1.2.5.1</t>
  </si>
  <si>
    <t>категория абонентов 1</t>
  </si>
  <si>
    <t>1.2.5.2</t>
  </si>
  <si>
    <t>категория абонентов 2</t>
  </si>
  <si>
    <t>1.2.5.n</t>
  </si>
  <si>
    <t>категория абонентов n</t>
  </si>
  <si>
    <t>По абонентам</t>
  </si>
  <si>
    <t>от других организаций, осуществляющих водоотведение</t>
  </si>
  <si>
    <t>1.3.1.1</t>
  </si>
  <si>
    <t>организация 1</t>
  </si>
  <si>
    <t>1.3.1.2</t>
  </si>
  <si>
    <t>организация 2</t>
  </si>
  <si>
    <t>1.3.1.n</t>
  </si>
  <si>
    <t>организация n</t>
  </si>
  <si>
    <t>от собственных абонентов</t>
  </si>
  <si>
    <t>Неучтенный приток сточных вод</t>
  </si>
  <si>
    <t>Организованный приток</t>
  </si>
  <si>
    <t>1.4.2</t>
  </si>
  <si>
    <t>Неорганизованный приток</t>
  </si>
  <si>
    <t>Поступило с территорий,
дифференцированных по тарифу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</si>
  <si>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</si>
  <si>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</si>
  <si>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</si>
  <si>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</si>
  <si>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</si>
  <si>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млн. куб. м</t>
  </si>
  <si>
    <t>Сбросы сточных вод в пределах нормативов и лимитов</t>
  </si>
  <si>
    <t>Объем обезвоженного осадка сточных вод</t>
  </si>
  <si>
    <t>Темп изменения объема отводимых сточных вод</t>
  </si>
  <si>
    <t>Бензин АИ-80</t>
  </si>
  <si>
    <t>л.</t>
  </si>
  <si>
    <t>Дизтопливо</t>
  </si>
  <si>
    <t>2.2.1</t>
  </si>
  <si>
    <t>2.2.2</t>
  </si>
  <si>
    <t>2.2.3</t>
  </si>
  <si>
    <t>Главный механик</t>
  </si>
  <si>
    <t>Родивилов С.П.</t>
  </si>
  <si>
    <t xml:space="preserve"> РСТ 2017</t>
  </si>
  <si>
    <t>взяли по аналог ЕГП ВО ПП; сред. Коэф. ВО ПП-1,46;АУП-2,29</t>
  </si>
  <si>
    <t>2,47/2*47,0</t>
  </si>
  <si>
    <t>см расчет числен-и</t>
  </si>
  <si>
    <t>скоррект. С учетом пред-я</t>
  </si>
  <si>
    <t>Приложение 2</t>
  </si>
  <si>
    <t>2016г.</t>
  </si>
  <si>
    <t>Производственные расходы</t>
  </si>
  <si>
    <t>Расходы на приобретение сырья и материалов и их хранение</t>
  </si>
  <si>
    <t>Горюче-смазочные материалы</t>
  </si>
  <si>
    <t>Материалы и малоценные основные средства</t>
  </si>
  <si>
    <t>Расходы на энергетические ресурсы и холодную воду</t>
  </si>
  <si>
    <t>электроэнергия</t>
  </si>
  <si>
    <t>теплоэнергия</t>
  </si>
  <si>
    <t>теплоноситель</t>
  </si>
  <si>
    <t>топливо</t>
  </si>
  <si>
    <t>холодная вода (Авачинский водозабор)</t>
  </si>
  <si>
    <t>Расходы на оплату работ
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</si>
  <si>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Техосмотр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</si>
  <si>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</si>
  <si>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</si>
  <si>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</si>
  <si>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</si>
  <si>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</si>
  <si>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</si>
  <si>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</si>
  <si>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</si>
  <si>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Прооект ПНООЛР</t>
  </si>
  <si>
    <t>1.3.12</t>
  </si>
  <si>
    <t>1.3.13</t>
  </si>
  <si>
    <t>1.3.14</t>
  </si>
  <si>
    <t>1.3.15</t>
  </si>
  <si>
    <t>1.3.16</t>
  </si>
  <si>
    <t>Прочее (обслуживание автоклавов, энергоиспытания)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</si>
  <si>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</si>
  <si>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Расходы на оплату труда производственного персонала</t>
  </si>
  <si>
    <t>Отчисления на социальные нужды производственного персонала, в том числе налоги и сборы</t>
  </si>
  <si>
    <t>1.4.3</t>
  </si>
  <si>
    <t>1.4.4</t>
  </si>
  <si>
    <t>смета из себестоимости</t>
  </si>
  <si>
    <t>Расходы на уплату процентов по займам и кредитам</t>
  </si>
  <si>
    <t>1.6</t>
  </si>
  <si>
    <t>Общехозяйственные расходы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</si>
  <si>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</si>
  <si>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</si>
  <si>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</si>
  <si>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</si>
  <si>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</si>
  <si>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</si>
  <si>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</si>
  <si>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</si>
  <si>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</si>
  <si>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</si>
  <si>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</si>
  <si>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</si>
  <si>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</si>
  <si>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</si>
  <si>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1.7</t>
  </si>
  <si>
    <t>Прочие производственные расходы</t>
  </si>
  <si>
    <t>1.7.1</t>
  </si>
  <si>
    <t>Услуги по обращению с осадком сточных вод (вывоз ила)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</si>
  <si>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</si>
  <si>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</si>
  <si>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</si>
  <si>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</si>
  <si>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</si>
  <si>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АВР</t>
  </si>
  <si>
    <t>1.7.5</t>
  </si>
  <si>
    <t>1.7.6</t>
  </si>
  <si>
    <t>1.7.6.1</t>
  </si>
  <si>
    <t>1.7.6.2</t>
  </si>
  <si>
    <t>1.7.6.3</t>
  </si>
  <si>
    <t>1.7.6.4</t>
  </si>
  <si>
    <t>1.7.6.5</t>
  </si>
  <si>
    <t>1.7.6.6</t>
  </si>
  <si>
    <t>1.7.6.7</t>
  </si>
  <si>
    <t>1.7.7</t>
  </si>
  <si>
    <t>1.7.8</t>
  </si>
  <si>
    <t>Подсчет запасов воды , проекты ЗСО</t>
  </si>
  <si>
    <t xml:space="preserve">Расходы на текущий ремонт централизованных систем водоснабжения и (или) водоотведения либо объектов, входящих в состав таких систем 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</si>
  <si>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</si>
  <si>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</si>
  <si>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</si>
  <si>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</si>
  <si>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</si>
  <si>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Расходы на оплату работ и услуг, выполняемых сторонними организациями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</si>
  <si>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</si>
  <si>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</si>
  <si>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</si>
  <si>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</si>
  <si>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</si>
  <si>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 (Программное обеспечение)</t>
  </si>
  <si>
    <t>3.1.7</t>
  </si>
  <si>
    <t>управленческие услуги</t>
  </si>
  <si>
    <t>Расходы на оплату труда и отчисления на социальные нужды административно-управленческого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</si>
  <si>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</si>
  <si>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</si>
  <si>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3.2.2</t>
  </si>
  <si>
    <t>Отчисления на социальные нужды административно-управленческого персонала, в том числе налоги и сборы</t>
  </si>
  <si>
    <t>3.2.3</t>
  </si>
  <si>
    <t>3.2.4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</si>
  <si>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</si>
  <si>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</si>
  <si>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</si>
  <si>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ОСАГО</t>
  </si>
  <si>
    <t>Прочие административные расходы</t>
  </si>
  <si>
    <t>3.7.1</t>
  </si>
  <si>
    <t>Расходы на амортизацию непроизводственных активов</t>
  </si>
  <si>
    <t>3.7.2</t>
  </si>
  <si>
    <t>Расходы по охране объектов и территорий</t>
  </si>
  <si>
    <t>Сбытовые расходы гарантирующих организаций</t>
  </si>
  <si>
    <t>Расходы по сомнительным долгам, в размере не более 2% НВВ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</si>
  <si>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</si>
  <si>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t>Расходы на арендную плату, лизинговые платежи, концессионную плату</t>
  </si>
  <si>
    <t>Аренда имущества</t>
  </si>
  <si>
    <t>Концессионная плата</t>
  </si>
  <si>
    <t>Лизинговые платежи</t>
  </si>
  <si>
    <t>Аренда земельных участков</t>
  </si>
  <si>
    <t>Расходы, связанные с уплатой налогов и сборов</t>
  </si>
  <si>
    <t>Водный налог и плата за пользование водным объектом</t>
  </si>
  <si>
    <t>Земельный налог</t>
  </si>
  <si>
    <t>7.6</t>
  </si>
  <si>
    <t>7.7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</si>
  <si>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</si>
  <si>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Средства на возврат займов и кредитов и процентов по ним</t>
  </si>
  <si>
    <t>Расходы на капитальные вложения</t>
  </si>
  <si>
    <t>Расходы на социальные нужды, предусмотренные коллективными договорами, в соответствии с подпунктом 3 пункта 31 Методических указаний</t>
  </si>
  <si>
    <t>8.3.1</t>
  </si>
  <si>
    <t>Расходы на проезд в отпуск</t>
  </si>
  <si>
    <t>8.3.2</t>
  </si>
  <si>
    <t>Возмещение расходов по переезду за пределы Камч. Края</t>
  </si>
  <si>
    <t>8.3.3</t>
  </si>
  <si>
    <t>МП к отпуску (с уч страховых)</t>
  </si>
  <si>
    <t>8.3.4</t>
  </si>
  <si>
    <t>МП к юб датам</t>
  </si>
  <si>
    <t>8.3.5</t>
  </si>
  <si>
    <t>Единовременная МП в связи с выходом на пенсию</t>
  </si>
  <si>
    <t>8.3.6</t>
  </si>
  <si>
    <t>Полотенца</t>
  </si>
  <si>
    <t>8.3.7</t>
  </si>
  <si>
    <t>Молоко за покрасочные работы</t>
  </si>
  <si>
    <t>8.3.8</t>
  </si>
  <si>
    <t>8.3.9</t>
  </si>
  <si>
    <t>8.3.10</t>
  </si>
  <si>
    <t>8.3.11</t>
  </si>
  <si>
    <t>8.3.12</t>
  </si>
  <si>
    <t>8.3.13</t>
  </si>
  <si>
    <t>Расчетная предпринимательская прибыль</t>
  </si>
  <si>
    <t>Итого НВВ</t>
  </si>
  <si>
    <t>контроль</t>
  </si>
  <si>
    <t>ФОТ</t>
  </si>
  <si>
    <t>контроль ФОТ</t>
  </si>
  <si>
    <t>ЕСН</t>
  </si>
  <si>
    <t>контроль ЕСН</t>
  </si>
  <si>
    <t>Смета всего</t>
  </si>
  <si>
    <t>из себест</t>
  </si>
  <si>
    <t>из прибыли</t>
  </si>
  <si>
    <t>проезд</t>
  </si>
  <si>
    <t>контроль сметы</t>
  </si>
  <si>
    <t>И.о. директора</t>
  </si>
  <si>
    <t>Сбытовые расходы</t>
  </si>
  <si>
    <t>1.8</t>
  </si>
  <si>
    <t>1.9</t>
  </si>
  <si>
    <t>Недополученные доходы/расходы прошлых периодов</t>
  </si>
  <si>
    <t>Экономически обоснованные расходы, не учтенные органом регулирования тарифов при установлении тарифов на ее товары (работы, услуги) в прошлом периоде</t>
  </si>
  <si>
    <t>Расходы, связанные с обслуживанием заемных средств и собственных средств, направляемых на покрытие недостатка средств</t>
  </si>
  <si>
    <t>Перекрестка между видами деятельности в целях сглаживания тарифа</t>
  </si>
  <si>
    <t>Объем водоснабжения (водоотведения)</t>
  </si>
  <si>
    <t>Тариф на водоснабжение (водоотведение)</t>
  </si>
  <si>
    <t>руб. куб. м</t>
  </si>
  <si>
    <t>2016 год факт</t>
  </si>
  <si>
    <t>персонала Новоавачинского сельского поселения КГУП "Камчатский водоканал" на 2017 год</t>
  </si>
  <si>
    <t>Новоавачинского сельского поселения КГУП "Камчатский водоканал" на 2017 год</t>
  </si>
  <si>
    <t>Наименование организации____КГУП "Камчатский водоканал"_____________________________</t>
  </si>
  <si>
    <t>Наименование организации____КГУП "Камчатский водоканал"</t>
  </si>
  <si>
    <t>Расходы на оплату труда в разрезе регулируемых видов деятельности                                                                                                 Новоавачинского сельского поселения КГУП "Камчатский водоканал" на 2017 год</t>
  </si>
  <si>
    <t>КГУП "Камчатский водоканал"</t>
  </si>
  <si>
    <t>по объектам, принятым в хозяйственное ведение в 2017 году , согласно распоряжения Министерства имущественных и земельных отношений Камчатского края  от 29.12.2016 г № 513-р</t>
  </si>
  <si>
    <t>А.С. Супрун</t>
  </si>
  <si>
    <t>Г.Н. Буракова</t>
  </si>
  <si>
    <t>Зам. начальника ПЭО</t>
  </si>
  <si>
    <t>Приложение 1</t>
  </si>
  <si>
    <t>Расчет тарифа методом экономически обоснованных расходов (затрат) Новоавачинское сельское поселение</t>
  </si>
  <si>
    <t>Смета расходов по водоотведению для потребителей Новоавачинского сельского поселения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</si>
</sst>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_-;_-* #,##0.00\-;_-* &quot;-&quot;??_-;_-@_-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  <numFmt numFmtId="172" formatCode="_(* #,##0.00_);_(* \(#,##0.00\);_(* &quot;-&quot;??_);_(@_)"/>
    <numFmt numFmtId="173" formatCode="_-* #,##0.0_р_._-;\-* #,##0.0_р_._-;_-* &quot;-&quot;_р_._-;_-@_-"/>
    <numFmt numFmtId="174" formatCode="#,##0.00000"/>
    <numFmt numFmtId="175" formatCode="#,##0.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NTHarmonica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rgb="FFFF0000"/>
      <name val="Times New Roman"/>
      <family val="1"/>
    </font>
    <font>
      <sz val="11"/>
      <color theme="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43" fontId="20" fillId="0" borderId="0" applyFont="0" applyFill="0" applyBorder="0" applyAlignment="0" applyProtection="0"/>
    <xf numFmtId="166" fontId="20" fillId="0" borderId="28">
      <protection locked="0"/>
    </xf>
    <xf numFmtId="44" fontId="27" fillId="0" borderId="0">
      <protection locked="0"/>
    </xf>
    <xf numFmtId="44" fontId="27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44" fontId="27" fillId="0" borderId="0">
      <protection locked="0"/>
    </xf>
    <xf numFmtId="166" fontId="2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7" fillId="0" borderId="28">
      <protection locked="0"/>
    </xf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0" fontId="30" fillId="0" borderId="0"/>
    <xf numFmtId="0" fontId="31" fillId="0" borderId="0"/>
    <xf numFmtId="0" fontId="32" fillId="0" borderId="0"/>
    <xf numFmtId="0" fontId="33" fillId="0" borderId="0" applyNumberFormat="0">
      <alignment horizontal="left"/>
    </xf>
    <xf numFmtId="171" fontId="34" fillId="0" borderId="29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36" fillId="14" borderId="29"/>
    <xf numFmtId="0" fontId="21" fillId="0" borderId="0"/>
    <xf numFmtId="0" fontId="1" fillId="0" borderId="0"/>
    <xf numFmtId="0" fontId="20" fillId="0" borderId="0"/>
    <xf numFmtId="0" fontId="37" fillId="0" borderId="0"/>
    <xf numFmtId="0" fontId="21" fillId="0" borderId="0"/>
    <xf numFmtId="0" fontId="20" fillId="0" borderId="0"/>
    <xf numFmtId="0" fontId="21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165" fontId="40" fillId="3" borderId="22" applyNumberFormat="0" applyBorder="0" applyAlignment="0">
      <alignment vertical="center"/>
      <protection locked="0"/>
    </xf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44" fontId="27" fillId="0" borderId="0">
      <protection locked="0"/>
    </xf>
    <xf numFmtId="0" fontId="21" fillId="0" borderId="0"/>
    <xf numFmtId="0" fontId="34" fillId="0" borderId="0"/>
    <xf numFmtId="0" fontId="44" fillId="0" borderId="0"/>
    <xf numFmtId="0" fontId="20" fillId="0" borderId="0"/>
    <xf numFmtId="0" fontId="21" fillId="0" borderId="0"/>
    <xf numFmtId="0" fontId="43" fillId="0" borderId="0"/>
    <xf numFmtId="9" fontId="20" fillId="0" borderId="0" applyFont="0" applyFill="0" applyBorder="0" applyAlignment="0" applyProtection="0"/>
    <xf numFmtId="0" fontId="46" fillId="0" borderId="0"/>
    <xf numFmtId="0" fontId="47" fillId="0" borderId="0"/>
    <xf numFmtId="0" fontId="21" fillId="0" borderId="0"/>
    <xf numFmtId="0" fontId="43" fillId="0" borderId="0"/>
    <xf numFmtId="0" fontId="52" fillId="0" borderId="0"/>
    <xf numFmtId="0" fontId="21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" fillId="0" borderId="0"/>
    <xf numFmtId="0" fontId="41" fillId="0" borderId="0"/>
    <xf numFmtId="0" fontId="21" fillId="0" borderId="0"/>
    <xf numFmtId="41" fontId="20" fillId="0" borderId="0" applyFont="0" applyFill="0" applyBorder="0" applyAlignment="0" applyProtection="0"/>
    <xf numFmtId="175" fontId="21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0" applyFont="1"/>
    <xf numFmtId="0" fontId="9" fillId="0" borderId="0" xfId="3" applyFont="1" applyFill="1" applyBorder="1"/>
    <xf numFmtId="0" fontId="10" fillId="0" borderId="0" xfId="3" applyFont="1" applyFill="1" applyBorder="1" applyAlignment="1">
      <alignment horizontal="center"/>
    </xf>
    <xf numFmtId="49" fontId="13" fillId="3" borderId="9" xfId="4" applyNumberFormat="1" applyFont="1" applyFill="1" applyBorder="1" applyAlignment="1">
      <alignment horizontal="center" vertical="center"/>
    </xf>
    <xf numFmtId="1" fontId="14" fillId="4" borderId="8" xfId="4" applyNumberFormat="1" applyFont="1" applyFill="1" applyBorder="1" applyAlignment="1">
      <alignment horizontal="left" vertical="center"/>
    </xf>
    <xf numFmtId="1" fontId="15" fillId="0" borderId="8" xfId="4" applyNumberFormat="1" applyFont="1" applyFill="1" applyBorder="1" applyAlignment="1">
      <alignment horizontal="left" vertical="center" indent="1"/>
    </xf>
    <xf numFmtId="1" fontId="15" fillId="0" borderId="8" xfId="4" applyNumberFormat="1" applyFont="1" applyFill="1" applyBorder="1" applyAlignment="1">
      <alignment horizontal="left" indent="1"/>
    </xf>
    <xf numFmtId="49" fontId="15" fillId="0" borderId="8" xfId="4" applyNumberFormat="1" applyFont="1" applyFill="1" applyBorder="1" applyAlignment="1">
      <alignment horizontal="left" vertical="center" indent="8"/>
    </xf>
    <xf numFmtId="1" fontId="14" fillId="0" borderId="8" xfId="4" applyNumberFormat="1" applyFont="1" applyFill="1" applyBorder="1" applyAlignment="1">
      <alignment horizontal="left" vertical="center"/>
    </xf>
    <xf numFmtId="1" fontId="14" fillId="5" borderId="8" xfId="3" applyNumberFormat="1" applyFont="1" applyFill="1" applyBorder="1" applyAlignment="1">
      <alignment horizontal="left" vertical="center" wrapText="1"/>
    </xf>
    <xf numFmtId="1" fontId="14" fillId="0" borderId="8" xfId="3" applyNumberFormat="1" applyFont="1" applyFill="1" applyBorder="1" applyAlignment="1">
      <alignment horizontal="left" vertical="center" wrapText="1" indent="1"/>
    </xf>
    <xf numFmtId="1" fontId="14" fillId="5" borderId="8" xfId="3" applyNumberFormat="1" applyFont="1" applyFill="1" applyBorder="1" applyAlignment="1">
      <alignment horizontal="left" wrapText="1"/>
    </xf>
    <xf numFmtId="0" fontId="14" fillId="0" borderId="8" xfId="4" applyFont="1" applyFill="1" applyBorder="1" applyAlignment="1">
      <alignment wrapText="1"/>
    </xf>
    <xf numFmtId="49" fontId="13" fillId="3" borderId="8" xfId="4" applyNumberFormat="1" applyFont="1" applyFill="1" applyBorder="1" applyAlignment="1">
      <alignment horizontal="center" vertical="center"/>
    </xf>
    <xf numFmtId="49" fontId="13" fillId="4" borderId="8" xfId="4" applyNumberFormat="1" applyFont="1" applyFill="1" applyBorder="1" applyAlignment="1">
      <alignment horizontal="center" vertical="center"/>
    </xf>
    <xf numFmtId="0" fontId="14" fillId="6" borderId="8" xfId="3" applyFont="1" applyFill="1" applyBorder="1" applyAlignment="1">
      <alignment vertical="center"/>
    </xf>
    <xf numFmtId="0" fontId="14" fillId="0" borderId="8" xfId="5" applyFont="1" applyFill="1" applyBorder="1" applyAlignment="1">
      <alignment horizontal="left" vertical="center" wrapText="1" indent="1"/>
    </xf>
    <xf numFmtId="0" fontId="9" fillId="0" borderId="8" xfId="5" applyFont="1" applyFill="1" applyBorder="1" applyAlignment="1">
      <alignment horizontal="left" vertical="center" wrapText="1" indent="2"/>
    </xf>
    <xf numFmtId="0" fontId="17" fillId="0" borderId="8" xfId="3" applyFont="1" applyFill="1" applyBorder="1" applyAlignment="1">
      <alignment horizontal="left" indent="4"/>
    </xf>
    <xf numFmtId="0" fontId="17" fillId="0" borderId="8" xfId="5" applyFont="1" applyFill="1" applyBorder="1" applyAlignment="1">
      <alignment horizontal="left" vertical="center" wrapText="1" indent="4"/>
    </xf>
    <xf numFmtId="0" fontId="9" fillId="0" borderId="8" xfId="3" applyFont="1" applyFill="1" applyBorder="1" applyAlignment="1">
      <alignment horizontal="left" indent="2"/>
    </xf>
    <xf numFmtId="0" fontId="14" fillId="7" borderId="8" xfId="5" applyFont="1" applyFill="1" applyBorder="1" applyAlignment="1">
      <alignment horizontal="left" vertical="center" wrapText="1"/>
    </xf>
    <xf numFmtId="0" fontId="14" fillId="6" borderId="8" xfId="5" applyFont="1" applyFill="1" applyBorder="1" applyAlignment="1">
      <alignment horizontal="left" vertical="center" wrapText="1"/>
    </xf>
    <xf numFmtId="0" fontId="9" fillId="0" borderId="8" xfId="4" applyFont="1" applyFill="1" applyBorder="1" applyAlignment="1">
      <alignment horizontal="left" indent="2"/>
    </xf>
    <xf numFmtId="0" fontId="14" fillId="0" borderId="8" xfId="4" applyFont="1" applyFill="1" applyBorder="1" applyAlignment="1">
      <alignment horizontal="left" vertical="center" indent="1"/>
    </xf>
    <xf numFmtId="0" fontId="12" fillId="8" borderId="8" xfId="4" applyFont="1" applyFill="1" applyBorder="1" applyAlignment="1">
      <alignment horizontal="left" indent="2"/>
    </xf>
    <xf numFmtId="0" fontId="14" fillId="0" borderId="8" xfId="4" applyNumberFormat="1" applyFont="1" applyFill="1" applyBorder="1" applyAlignment="1">
      <alignment horizontal="left" vertical="center" indent="1"/>
    </xf>
    <xf numFmtId="0" fontId="14" fillId="0" borderId="8" xfId="4" applyFont="1" applyFill="1" applyBorder="1" applyAlignment="1">
      <alignment horizontal="left" indent="1"/>
    </xf>
    <xf numFmtId="0" fontId="12" fillId="0" borderId="10" xfId="4" applyFont="1" applyFill="1" applyBorder="1" applyAlignment="1">
      <alignment horizontal="left" indent="3"/>
    </xf>
    <xf numFmtId="0" fontId="9" fillId="0" borderId="8" xfId="4" applyFont="1" applyFill="1" applyBorder="1" applyAlignment="1">
      <alignment horizontal="left" vertical="center" wrapText="1" indent="2"/>
    </xf>
    <xf numFmtId="0" fontId="9" fillId="0" borderId="8" xfId="4" applyFont="1" applyFill="1" applyBorder="1" applyAlignment="1">
      <alignment horizontal="left" wrapText="1" indent="2"/>
    </xf>
    <xf numFmtId="0" fontId="15" fillId="5" borderId="8" xfId="4" applyFont="1" applyFill="1" applyBorder="1" applyAlignment="1">
      <alignment vertical="center" wrapText="1"/>
    </xf>
    <xf numFmtId="0" fontId="14" fillId="0" borderId="8" xfId="4" applyFont="1" applyFill="1" applyBorder="1" applyAlignment="1">
      <alignment vertical="center" wrapText="1"/>
    </xf>
    <xf numFmtId="0" fontId="14" fillId="0" borderId="8" xfId="4" applyFont="1" applyFill="1" applyBorder="1"/>
    <xf numFmtId="9" fontId="9" fillId="0" borderId="8" xfId="4" applyNumberFormat="1" applyFont="1" applyFill="1" applyBorder="1"/>
    <xf numFmtId="0" fontId="14" fillId="4" borderId="8" xfId="4" applyFont="1" applyFill="1" applyBorder="1" applyAlignment="1">
      <alignment horizontal="center" vertical="center"/>
    </xf>
    <xf numFmtId="0" fontId="14" fillId="6" borderId="8" xfId="4" applyFont="1" applyFill="1" applyBorder="1" applyAlignment="1">
      <alignment horizontal="center" vertical="center"/>
    </xf>
    <xf numFmtId="0" fontId="14" fillId="0" borderId="8" xfId="4" applyFont="1" applyFill="1" applyBorder="1" applyAlignment="1">
      <alignment horizontal="left" vertical="center" wrapText="1"/>
    </xf>
    <xf numFmtId="0" fontId="9" fillId="0" borderId="8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left" vertical="center"/>
    </xf>
    <xf numFmtId="0" fontId="9" fillId="0" borderId="8" xfId="4" applyFont="1" applyFill="1" applyBorder="1" applyAlignment="1">
      <alignment horizontal="left" vertical="center"/>
    </xf>
    <xf numFmtId="0" fontId="9" fillId="0" borderId="8" xfId="4" applyFont="1" applyFill="1" applyBorder="1" applyAlignment="1">
      <alignment horizontal="left" vertical="center" wrapText="1" indent="1"/>
    </xf>
    <xf numFmtId="0" fontId="17" fillId="0" borderId="8" xfId="4" applyFont="1" applyFill="1" applyBorder="1" applyAlignment="1">
      <alignment horizontal="left" vertical="top" wrapText="1" indent="1"/>
    </xf>
    <xf numFmtId="49" fontId="17" fillId="0" borderId="8" xfId="4" applyNumberFormat="1" applyFont="1" applyFill="1" applyBorder="1" applyAlignment="1">
      <alignment horizontal="left" vertical="top" wrapText="1" indent="1"/>
    </xf>
    <xf numFmtId="0" fontId="9" fillId="0" borderId="8" xfId="4" applyFont="1" applyFill="1" applyBorder="1" applyAlignment="1">
      <alignment horizontal="left" vertical="top" wrapText="1" indent="1"/>
    </xf>
    <xf numFmtId="0" fontId="9" fillId="0" borderId="8" xfId="4" applyFont="1" applyFill="1" applyBorder="1" applyAlignment="1">
      <alignment horizontal="left" vertical="top" wrapText="1" indent="2"/>
    </xf>
    <xf numFmtId="0" fontId="14" fillId="0" borderId="8" xfId="4" applyFont="1" applyFill="1" applyBorder="1" applyAlignment="1">
      <alignment horizontal="left" indent="2"/>
    </xf>
    <xf numFmtId="0" fontId="9" fillId="0" borderId="8" xfId="4" applyFont="1" applyFill="1" applyBorder="1" applyAlignment="1">
      <alignment horizontal="left"/>
    </xf>
    <xf numFmtId="0" fontId="14" fillId="9" borderId="8" xfId="4" applyFont="1" applyFill="1" applyBorder="1" applyAlignment="1">
      <alignment vertical="center"/>
    </xf>
    <xf numFmtId="0" fontId="14" fillId="0" borderId="8" xfId="4" applyFont="1" applyFill="1" applyBorder="1" applyAlignment="1">
      <alignment vertical="center"/>
    </xf>
    <xf numFmtId="9" fontId="14" fillId="0" borderId="8" xfId="4" applyNumberFormat="1" applyFont="1" applyFill="1" applyBorder="1" applyAlignment="1">
      <alignment vertical="center" wrapText="1"/>
    </xf>
    <xf numFmtId="0" fontId="9" fillId="0" borderId="8" xfId="3" applyFont="1" applyFill="1" applyBorder="1"/>
    <xf numFmtId="0" fontId="9" fillId="0" borderId="11" xfId="3" applyFont="1" applyFill="1" applyBorder="1"/>
    <xf numFmtId="0" fontId="13" fillId="0" borderId="12" xfId="3" applyFont="1" applyFill="1" applyBorder="1"/>
    <xf numFmtId="0" fontId="13" fillId="0" borderId="12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left" vertical="center" wrapText="1" indent="1"/>
    </xf>
    <xf numFmtId="0" fontId="13" fillId="0" borderId="13" xfId="3" applyFont="1" applyFill="1" applyBorder="1" applyAlignment="1">
      <alignment horizontal="left" vertical="center" wrapText="1" indent="1"/>
    </xf>
    <xf numFmtId="0" fontId="18" fillId="10" borderId="14" xfId="3" applyFont="1" applyFill="1" applyBorder="1" applyAlignment="1">
      <alignment vertical="center" wrapText="1"/>
    </xf>
    <xf numFmtId="0" fontId="13" fillId="10" borderId="12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left" indent="24"/>
    </xf>
    <xf numFmtId="0" fontId="10" fillId="0" borderId="0" xfId="1" applyFont="1" applyFill="1" applyBorder="1" applyAlignment="1">
      <alignment horizontal="left"/>
    </xf>
    <xf numFmtId="3" fontId="9" fillId="0" borderId="0" xfId="3" applyNumberFormat="1" applyFont="1" applyAlignment="1">
      <alignment vertical="center"/>
    </xf>
    <xf numFmtId="3" fontId="12" fillId="3" borderId="3" xfId="3" applyNumberFormat="1" applyFont="1" applyFill="1" applyBorder="1" applyAlignment="1">
      <alignment vertical="center"/>
    </xf>
    <xf numFmtId="3" fontId="12" fillId="4" borderId="1" xfId="3" applyNumberFormat="1" applyFont="1" applyFill="1" applyBorder="1" applyAlignment="1">
      <alignment vertical="center"/>
    </xf>
    <xf numFmtId="3" fontId="13" fillId="0" borderId="1" xfId="3" applyNumberFormat="1" applyFont="1" applyFill="1" applyBorder="1" applyAlignment="1">
      <alignment horizontal="right" vertical="center"/>
    </xf>
    <xf numFmtId="3" fontId="12" fillId="0" borderId="1" xfId="3" applyNumberFormat="1" applyFont="1" applyFill="1" applyBorder="1" applyAlignment="1">
      <alignment horizontal="right" vertical="center"/>
    </xf>
    <xf numFmtId="3" fontId="12" fillId="4" borderId="1" xfId="3" applyNumberFormat="1" applyFont="1" applyFill="1" applyBorder="1" applyAlignment="1">
      <alignment horizontal="right" vertical="center"/>
    </xf>
    <xf numFmtId="3" fontId="13" fillId="5" borderId="1" xfId="3" applyNumberFormat="1" applyFont="1" applyFill="1" applyBorder="1" applyAlignment="1">
      <alignment vertical="center"/>
    </xf>
    <xf numFmtId="3" fontId="13" fillId="0" borderId="1" xfId="3" applyNumberFormat="1" applyFont="1" applyFill="1" applyBorder="1" applyAlignment="1">
      <alignment vertical="center"/>
    </xf>
    <xf numFmtId="3" fontId="12" fillId="3" borderId="1" xfId="3" applyNumberFormat="1" applyFont="1" applyFill="1" applyBorder="1" applyAlignment="1">
      <alignment vertical="center"/>
    </xf>
    <xf numFmtId="3" fontId="12" fillId="0" borderId="1" xfId="3" applyNumberFormat="1" applyFont="1" applyBorder="1" applyAlignment="1">
      <alignment vertical="center"/>
    </xf>
    <xf numFmtId="3" fontId="13" fillId="9" borderId="1" xfId="3" applyNumberFormat="1" applyFont="1" applyFill="1" applyBorder="1" applyAlignment="1">
      <alignment vertical="center"/>
    </xf>
    <xf numFmtId="3" fontId="12" fillId="0" borderId="2" xfId="3" applyNumberFormat="1" applyFont="1" applyBorder="1" applyAlignment="1">
      <alignment vertical="center"/>
    </xf>
    <xf numFmtId="3" fontId="13" fillId="0" borderId="16" xfId="3" applyNumberFormat="1" applyFont="1" applyBorder="1" applyAlignment="1">
      <alignment vertical="center"/>
    </xf>
    <xf numFmtId="3" fontId="12" fillId="0" borderId="17" xfId="3" applyNumberFormat="1" applyFont="1" applyBorder="1" applyAlignment="1">
      <alignment vertical="center"/>
    </xf>
    <xf numFmtId="3" fontId="12" fillId="0" borderId="15" xfId="3" applyNumberFormat="1" applyFont="1" applyBorder="1" applyAlignment="1">
      <alignment vertical="center"/>
    </xf>
    <xf numFmtId="3" fontId="13" fillId="10" borderId="15" xfId="3" applyNumberFormat="1" applyFont="1" applyFill="1" applyBorder="1" applyAlignment="1">
      <alignment vertical="center"/>
    </xf>
    <xf numFmtId="4" fontId="13" fillId="10" borderId="15" xfId="3" applyNumberFormat="1" applyFont="1" applyFill="1" applyBorder="1" applyAlignment="1">
      <alignment vertical="center"/>
    </xf>
    <xf numFmtId="3" fontId="12" fillId="0" borderId="0" xfId="3" applyNumberFormat="1" applyFont="1" applyBorder="1" applyAlignment="1">
      <alignment vertical="center"/>
    </xf>
    <xf numFmtId="0" fontId="13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/>
    </xf>
    <xf numFmtId="3" fontId="13" fillId="0" borderId="0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0" fontId="14" fillId="0" borderId="8" xfId="4" applyFont="1" applyFill="1" applyBorder="1" applyAlignment="1">
      <alignment horizontal="left" vertical="center" wrapText="1" indent="1"/>
    </xf>
    <xf numFmtId="0" fontId="8" fillId="0" borderId="0" xfId="0" applyFont="1"/>
    <xf numFmtId="4" fontId="13" fillId="0" borderId="1" xfId="3" applyNumberFormat="1" applyFont="1" applyFill="1" applyBorder="1" applyAlignment="1">
      <alignment vertical="center"/>
    </xf>
    <xf numFmtId="4" fontId="12" fillId="0" borderId="1" xfId="3" applyNumberFormat="1" applyFont="1" applyFill="1" applyBorder="1" applyAlignment="1">
      <alignment vertical="center"/>
    </xf>
    <xf numFmtId="4" fontId="13" fillId="0" borderId="1" xfId="3" applyNumberFormat="1" applyFont="1" applyBorder="1" applyAlignment="1">
      <alignment vertical="center"/>
    </xf>
    <xf numFmtId="4" fontId="12" fillId="0" borderId="1" xfId="3" applyNumberFormat="1" applyFont="1" applyBorder="1" applyAlignment="1">
      <alignment vertical="center"/>
    </xf>
    <xf numFmtId="3" fontId="9" fillId="0" borderId="1" xfId="3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3" fillId="13" borderId="1" xfId="0" applyNumberFormat="1" applyFont="1" applyFill="1" applyBorder="1" applyAlignment="1">
      <alignment horizontal="center" vertical="center"/>
    </xf>
    <xf numFmtId="4" fontId="13" fillId="6" borderId="1" xfId="3" applyNumberFormat="1" applyFont="1" applyFill="1" applyBorder="1" applyAlignment="1">
      <alignment vertical="center"/>
    </xf>
    <xf numFmtId="4" fontId="12" fillId="0" borderId="1" xfId="3" applyNumberFormat="1" applyFont="1" applyFill="1" applyBorder="1" applyAlignment="1">
      <alignment horizontal="right" vertical="center"/>
    </xf>
    <xf numFmtId="4" fontId="6" fillId="0" borderId="1" xfId="3" applyNumberFormat="1" applyFont="1" applyBorder="1" applyAlignment="1">
      <alignment vertical="center"/>
    </xf>
    <xf numFmtId="4" fontId="13" fillId="0" borderId="1" xfId="3" applyNumberFormat="1" applyFont="1" applyFill="1" applyBorder="1" applyAlignment="1">
      <alignment horizontal="right" vertical="center"/>
    </xf>
    <xf numFmtId="4" fontId="13" fillId="7" borderId="1" xfId="3" applyNumberFormat="1" applyFont="1" applyFill="1" applyBorder="1" applyAlignment="1">
      <alignment vertical="center"/>
    </xf>
    <xf numFmtId="4" fontId="13" fillId="5" borderId="1" xfId="3" applyNumberFormat="1" applyFont="1" applyFill="1" applyBorder="1" applyAlignment="1">
      <alignment vertical="center"/>
    </xf>
    <xf numFmtId="4" fontId="12" fillId="3" borderId="1" xfId="3" applyNumberFormat="1" applyFont="1" applyFill="1" applyBorder="1" applyAlignment="1">
      <alignment vertical="center"/>
    </xf>
    <xf numFmtId="4" fontId="12" fillId="4" borderId="1" xfId="3" applyNumberFormat="1" applyFont="1" applyFill="1" applyBorder="1" applyAlignment="1">
      <alignment vertical="center"/>
    </xf>
    <xf numFmtId="4" fontId="12" fillId="0" borderId="1" xfId="4" applyNumberFormat="1" applyFont="1" applyFill="1" applyBorder="1" applyAlignment="1">
      <alignment horizontal="right" vertical="center"/>
    </xf>
    <xf numFmtId="4" fontId="13" fillId="9" borderId="1" xfId="4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7" borderId="1" xfId="0" applyNumberFormat="1" applyFont="1" applyFill="1" applyBorder="1" applyAlignment="1">
      <alignment horizontal="right" vertical="center"/>
    </xf>
    <xf numFmtId="4" fontId="13" fillId="11" borderId="1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5" xfId="2" applyNumberFormat="1" applyFont="1" applyFill="1" applyBorder="1" applyAlignment="1">
      <alignment horizontal="right" vertical="center"/>
    </xf>
    <xf numFmtId="4" fontId="12" fillId="1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12" fillId="1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0" borderId="1" xfId="4" applyNumberFormat="1" applyFont="1" applyFill="1" applyBorder="1" applyAlignment="1">
      <alignment horizontal="right" vertical="center" wrapText="1"/>
    </xf>
    <xf numFmtId="4" fontId="13" fillId="13" borderId="1" xfId="0" applyNumberFormat="1" applyFont="1" applyFill="1" applyBorder="1" applyAlignment="1">
      <alignment horizontal="right" vertical="center"/>
    </xf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Fill="1"/>
    <xf numFmtId="4" fontId="9" fillId="0" borderId="1" xfId="73" applyNumberFormat="1" applyFont="1" applyFill="1" applyBorder="1"/>
    <xf numFmtId="4" fontId="9" fillId="0" borderId="1" xfId="73" applyNumberFormat="1" applyFont="1" applyFill="1" applyBorder="1" applyAlignment="1">
      <alignment horizontal="right"/>
    </xf>
    <xf numFmtId="0" fontId="14" fillId="0" borderId="1" xfId="73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174" fontId="0" fillId="0" borderId="0" xfId="0" applyNumberFormat="1" applyFont="1" applyFill="1"/>
    <xf numFmtId="0" fontId="0" fillId="0" borderId="0" xfId="0" applyFont="1"/>
    <xf numFmtId="0" fontId="9" fillId="0" borderId="0" xfId="73" applyFont="1" applyFill="1" applyAlignment="1">
      <alignment vertical="center"/>
    </xf>
    <xf numFmtId="174" fontId="9" fillId="0" borderId="0" xfId="73" applyNumberFormat="1" applyFont="1" applyFill="1" applyAlignment="1">
      <alignment vertical="center"/>
    </xf>
    <xf numFmtId="4" fontId="14" fillId="0" borderId="1" xfId="73" applyNumberFormat="1" applyFont="1" applyFill="1" applyBorder="1" applyAlignment="1">
      <alignment horizontal="center" vertical="center" wrapText="1"/>
    </xf>
    <xf numFmtId="174" fontId="14" fillId="0" borderId="1" xfId="73" applyNumberFormat="1" applyFont="1" applyFill="1" applyBorder="1" applyAlignment="1">
      <alignment horizontal="center" vertical="center" wrapText="1"/>
    </xf>
    <xf numFmtId="4" fontId="49" fillId="0" borderId="1" xfId="73" applyNumberFormat="1" applyFont="1" applyFill="1" applyBorder="1" applyAlignment="1">
      <alignment vertical="center"/>
    </xf>
    <xf numFmtId="4" fontId="14" fillId="0" borderId="1" xfId="73" applyNumberFormat="1" applyFont="1" applyFill="1" applyBorder="1" applyAlignment="1">
      <alignment vertical="center"/>
    </xf>
    <xf numFmtId="4" fontId="49" fillId="16" borderId="1" xfId="73" applyNumberFormat="1" applyFont="1" applyFill="1" applyBorder="1" applyAlignment="1">
      <alignment vertical="center"/>
    </xf>
    <xf numFmtId="0" fontId="49" fillId="0" borderId="0" xfId="73" applyFont="1" applyFill="1" applyAlignment="1">
      <alignment vertical="center"/>
    </xf>
    <xf numFmtId="4" fontId="9" fillId="0" borderId="1" xfId="73" applyNumberFormat="1" applyFont="1" applyFill="1" applyBorder="1" applyAlignment="1">
      <alignment vertical="center"/>
    </xf>
    <xf numFmtId="4" fontId="17" fillId="16" borderId="1" xfId="73" applyNumberFormat="1" applyFont="1" applyFill="1" applyBorder="1" applyAlignment="1">
      <alignment vertical="center"/>
    </xf>
    <xf numFmtId="0" fontId="9" fillId="0" borderId="1" xfId="73" applyFont="1" applyFill="1" applyBorder="1" applyAlignment="1">
      <alignment horizontal="center" vertical="center"/>
    </xf>
    <xf numFmtId="0" fontId="9" fillId="0" borderId="1" xfId="73" applyFont="1" applyFill="1" applyBorder="1" applyAlignment="1">
      <alignment vertical="center"/>
    </xf>
    <xf numFmtId="49" fontId="49" fillId="0" borderId="1" xfId="73" applyNumberFormat="1" applyFont="1" applyFill="1" applyBorder="1" applyAlignment="1">
      <alignment horizontal="center" vertical="center"/>
    </xf>
    <xf numFmtId="0" fontId="49" fillId="0" borderId="1" xfId="73" applyFont="1" applyFill="1" applyBorder="1" applyAlignment="1">
      <alignment horizontal="center" vertical="center"/>
    </xf>
    <xf numFmtId="4" fontId="14" fillId="0" borderId="0" xfId="73" applyNumberFormat="1" applyFont="1" applyFill="1" applyBorder="1" applyAlignment="1">
      <alignment vertical="center"/>
    </xf>
    <xf numFmtId="0" fontId="14" fillId="0" borderId="0" xfId="73" applyFont="1" applyFill="1" applyAlignment="1">
      <alignment vertical="center"/>
    </xf>
    <xf numFmtId="0" fontId="49" fillId="16" borderId="1" xfId="73" applyFont="1" applyFill="1" applyBorder="1" applyAlignment="1">
      <alignment horizontal="center" vertical="center" wrapText="1"/>
    </xf>
    <xf numFmtId="4" fontId="14" fillId="0" borderId="1" xfId="73" applyNumberFormat="1" applyFont="1" applyFill="1" applyBorder="1" applyAlignment="1">
      <alignment horizontal="right" vertical="center"/>
    </xf>
    <xf numFmtId="49" fontId="14" fillId="0" borderId="1" xfId="73" applyNumberFormat="1" applyFont="1" applyFill="1" applyBorder="1" applyAlignment="1">
      <alignment horizontal="center" vertical="center"/>
    </xf>
    <xf numFmtId="0" fontId="17" fillId="0" borderId="1" xfId="73" applyFont="1" applyFill="1" applyBorder="1" applyAlignment="1">
      <alignment vertical="center"/>
    </xf>
    <xf numFmtId="4" fontId="9" fillId="0" borderId="1" xfId="73" applyNumberFormat="1" applyFont="1" applyFill="1" applyBorder="1" applyAlignment="1">
      <alignment horizontal="right" vertical="center"/>
    </xf>
    <xf numFmtId="4" fontId="17" fillId="16" borderId="1" xfId="73" applyNumberFormat="1" applyFont="1" applyFill="1" applyBorder="1"/>
    <xf numFmtId="0" fontId="17" fillId="0" borderId="0" xfId="73" applyFont="1" applyFill="1" applyAlignment="1">
      <alignment vertical="center"/>
    </xf>
    <xf numFmtId="0" fontId="14" fillId="0" borderId="1" xfId="73" applyFont="1" applyFill="1" applyBorder="1" applyAlignment="1">
      <alignment horizontal="center" vertical="center"/>
    </xf>
    <xf numFmtId="0" fontId="49" fillId="0" borderId="1" xfId="73" applyFont="1" applyFill="1" applyBorder="1" applyAlignment="1">
      <alignment horizontal="left" vertical="center"/>
    </xf>
    <xf numFmtId="0" fontId="0" fillId="0" borderId="21" xfId="0" applyBorder="1" applyAlignment="1">
      <alignment vertical="center"/>
    </xf>
    <xf numFmtId="4" fontId="49" fillId="0" borderId="0" xfId="73" applyNumberFormat="1" applyFont="1" applyFill="1" applyBorder="1" applyAlignment="1">
      <alignment vertical="center"/>
    </xf>
    <xf numFmtId="49" fontId="49" fillId="0" borderId="0" xfId="73" applyNumberFormat="1" applyFont="1" applyFill="1" applyBorder="1" applyAlignment="1">
      <alignment horizontal="center" vertical="center"/>
    </xf>
    <xf numFmtId="0" fontId="55" fillId="0" borderId="0" xfId="0" applyFont="1"/>
    <xf numFmtId="0" fontId="56" fillId="0" borderId="0" xfId="0" applyFont="1"/>
    <xf numFmtId="174" fontId="14" fillId="0" borderId="0" xfId="73" applyNumberFormat="1" applyFont="1" applyFill="1" applyBorder="1" applyAlignment="1">
      <alignment vertical="center"/>
    </xf>
    <xf numFmtId="0" fontId="57" fillId="0" borderId="0" xfId="0" applyFont="1"/>
    <xf numFmtId="0" fontId="49" fillId="0" borderId="0" xfId="73" applyFont="1" applyFill="1" applyBorder="1" applyAlignment="1">
      <alignment horizontal="center" vertical="center"/>
    </xf>
    <xf numFmtId="4" fontId="49" fillId="0" borderId="0" xfId="73" applyNumberFormat="1" applyFont="1" applyFill="1" applyBorder="1" applyAlignment="1">
      <alignment horizontal="left" vertical="center" wrapText="1"/>
    </xf>
    <xf numFmtId="0" fontId="9" fillId="0" borderId="0" xfId="73" applyFont="1" applyFill="1" applyAlignment="1">
      <alignment horizontal="center" vertical="center"/>
    </xf>
    <xf numFmtId="4" fontId="9" fillId="0" borderId="0" xfId="73" applyNumberFormat="1" applyFont="1" applyFill="1" applyAlignment="1">
      <alignment vertical="center"/>
    </xf>
    <xf numFmtId="0" fontId="9" fillId="2" borderId="0" xfId="9" applyFont="1" applyFill="1" applyAlignment="1">
      <alignment horizontal="center"/>
    </xf>
    <xf numFmtId="0" fontId="9" fillId="2" borderId="0" xfId="9" applyFont="1" applyFill="1"/>
    <xf numFmtId="0" fontId="9" fillId="2" borderId="0" xfId="9" applyFont="1" applyFill="1" applyAlignment="1">
      <alignment wrapText="1"/>
    </xf>
    <xf numFmtId="0" fontId="22" fillId="2" borderId="0" xfId="9" applyFont="1" applyFill="1" applyBorder="1" applyAlignment="1">
      <alignment horizontal="left"/>
    </xf>
    <xf numFmtId="0" fontId="26" fillId="2" borderId="8" xfId="9" applyFont="1" applyFill="1" applyBorder="1" applyAlignment="1">
      <alignment horizontal="center" vertical="center"/>
    </xf>
    <xf numFmtId="0" fontId="26" fillId="2" borderId="5" xfId="9" applyFont="1" applyFill="1" applyBorder="1" applyAlignment="1">
      <alignment horizontal="center" vertical="center"/>
    </xf>
    <xf numFmtId="0" fontId="26" fillId="2" borderId="1" xfId="9" applyFont="1" applyFill="1" applyBorder="1" applyAlignment="1">
      <alignment horizontal="center" vertical="center"/>
    </xf>
    <xf numFmtId="0" fontId="26" fillId="2" borderId="40" xfId="9" applyFont="1" applyFill="1" applyBorder="1" applyAlignment="1">
      <alignment horizontal="center" vertical="center"/>
    </xf>
    <xf numFmtId="0" fontId="58" fillId="2" borderId="8" xfId="9" applyFont="1" applyFill="1" applyBorder="1" applyAlignment="1">
      <alignment horizontal="center" vertical="center"/>
    </xf>
    <xf numFmtId="0" fontId="58" fillId="2" borderId="5" xfId="9" applyFont="1" applyFill="1" applyBorder="1" applyAlignment="1">
      <alignment wrapText="1"/>
    </xf>
    <xf numFmtId="0" fontId="58" fillId="2" borderId="1" xfId="9" applyFont="1" applyFill="1" applyBorder="1" applyAlignment="1">
      <alignment horizontal="center"/>
    </xf>
    <xf numFmtId="4" fontId="59" fillId="2" borderId="40" xfId="9" applyNumberFormat="1" applyFont="1" applyFill="1" applyBorder="1" applyAlignment="1">
      <alignment horizontal="center" vertical="center"/>
    </xf>
    <xf numFmtId="0" fontId="58" fillId="2" borderId="1" xfId="9" applyFont="1" applyFill="1" applyBorder="1" applyAlignment="1">
      <alignment horizontal="center" vertical="center"/>
    </xf>
    <xf numFmtId="4" fontId="58" fillId="2" borderId="40" xfId="9" applyNumberFormat="1" applyFont="1" applyFill="1" applyBorder="1" applyAlignment="1">
      <alignment horizontal="center" vertical="center"/>
    </xf>
    <xf numFmtId="0" fontId="15" fillId="2" borderId="8" xfId="9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wrapText="1"/>
    </xf>
    <xf numFmtId="0" fontId="15" fillId="2" borderId="1" xfId="9" applyFont="1" applyFill="1" applyBorder="1" applyAlignment="1">
      <alignment horizontal="center"/>
    </xf>
    <xf numFmtId="4" fontId="26" fillId="2" borderId="40" xfId="9" applyNumberFormat="1" applyFont="1" applyFill="1" applyBorder="1" applyAlignment="1">
      <alignment horizontal="center" vertical="center"/>
    </xf>
    <xf numFmtId="0" fontId="26" fillId="2" borderId="5" xfId="9" applyFont="1" applyFill="1" applyBorder="1" applyAlignment="1">
      <alignment wrapText="1"/>
    </xf>
    <xf numFmtId="175" fontId="26" fillId="2" borderId="40" xfId="9" applyNumberFormat="1" applyFont="1" applyFill="1" applyBorder="1" applyAlignment="1">
      <alignment horizontal="center" vertical="center"/>
    </xf>
    <xf numFmtId="0" fontId="26" fillId="2" borderId="1" xfId="9" applyFont="1" applyFill="1" applyBorder="1" applyAlignment="1">
      <alignment horizontal="center"/>
    </xf>
    <xf numFmtId="164" fontId="26" fillId="2" borderId="40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4" fontId="15" fillId="2" borderId="40" xfId="9" applyNumberFormat="1" applyFont="1" applyFill="1" applyBorder="1" applyAlignment="1">
      <alignment horizontal="center" vertical="center"/>
    </xf>
    <xf numFmtId="175" fontId="15" fillId="2" borderId="40" xfId="9" applyNumberFormat="1" applyFont="1" applyFill="1" applyBorder="1" applyAlignment="1">
      <alignment horizontal="center" vertical="center"/>
    </xf>
    <xf numFmtId="0" fontId="9" fillId="17" borderId="0" xfId="9" applyFont="1" applyFill="1"/>
    <xf numFmtId="175" fontId="59" fillId="2" borderId="40" xfId="9" applyNumberFormat="1" applyFont="1" applyFill="1" applyBorder="1" applyAlignment="1">
      <alignment horizontal="center" vertical="center"/>
    </xf>
    <xf numFmtId="0" fontId="9" fillId="2" borderId="0" xfId="9" applyFont="1" applyFill="1" applyBorder="1"/>
    <xf numFmtId="4" fontId="9" fillId="2" borderId="0" xfId="9" applyNumberFormat="1" applyFont="1" applyFill="1"/>
    <xf numFmtId="0" fontId="9" fillId="17" borderId="0" xfId="9" applyFont="1" applyFill="1" applyBorder="1"/>
    <xf numFmtId="4" fontId="9" fillId="17" borderId="0" xfId="9" applyNumberFormat="1" applyFont="1" applyFill="1"/>
    <xf numFmtId="0" fontId="15" fillId="2" borderId="36" xfId="9" applyFont="1" applyFill="1" applyBorder="1" applyAlignment="1">
      <alignment horizontal="center" vertical="center"/>
    </xf>
    <xf numFmtId="0" fontId="15" fillId="2" borderId="31" xfId="9" applyFont="1" applyFill="1" applyBorder="1" applyAlignment="1">
      <alignment wrapText="1"/>
    </xf>
    <xf numFmtId="0" fontId="15" fillId="2" borderId="32" xfId="9" applyFont="1" applyFill="1" applyBorder="1" applyAlignment="1">
      <alignment horizontal="center"/>
    </xf>
    <xf numFmtId="175" fontId="26" fillId="2" borderId="41" xfId="9" applyNumberFormat="1" applyFont="1" applyFill="1" applyBorder="1" applyAlignment="1">
      <alignment horizontal="center" vertical="center"/>
    </xf>
    <xf numFmtId="0" fontId="58" fillId="2" borderId="25" xfId="9" applyFont="1" applyFill="1" applyBorder="1" applyAlignment="1">
      <alignment horizontal="center"/>
    </xf>
    <xf numFmtId="3" fontId="9" fillId="2" borderId="0" xfId="9" applyNumberFormat="1" applyFont="1" applyFill="1"/>
    <xf numFmtId="0" fontId="58" fillId="2" borderId="0" xfId="9" applyFont="1" applyFill="1" applyBorder="1" applyAlignment="1">
      <alignment horizontal="center" vertical="center"/>
    </xf>
    <xf numFmtId="0" fontId="12" fillId="2" borderId="0" xfId="9" applyFont="1" applyFill="1" applyAlignment="1"/>
    <xf numFmtId="0" fontId="15" fillId="2" borderId="3" xfId="9" applyFont="1" applyFill="1" applyBorder="1" applyAlignment="1">
      <alignment horizontal="center"/>
    </xf>
    <xf numFmtId="0" fontId="26" fillId="0" borderId="0" xfId="9" applyFont="1" applyAlignment="1">
      <alignment horizontal="center"/>
    </xf>
    <xf numFmtId="0" fontId="26" fillId="0" borderId="0" xfId="9" applyFont="1"/>
    <xf numFmtId="0" fontId="26" fillId="0" borderId="1" xfId="9" applyFont="1" applyBorder="1" applyAlignment="1">
      <alignment horizontal="center" vertical="center"/>
    </xf>
    <xf numFmtId="0" fontId="26" fillId="0" borderId="4" xfId="9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/>
    </xf>
    <xf numFmtId="0" fontId="58" fillId="0" borderId="1" xfId="9" applyFont="1" applyBorder="1" applyAlignment="1">
      <alignment vertical="center" wrapText="1"/>
    </xf>
    <xf numFmtId="0" fontId="26" fillId="0" borderId="4" xfId="9" applyFont="1" applyBorder="1" applyAlignment="1">
      <alignment vertical="center"/>
    </xf>
    <xf numFmtId="0" fontId="26" fillId="0" borderId="1" xfId="9" applyFont="1" applyFill="1" applyBorder="1" applyAlignment="1">
      <alignment vertical="center"/>
    </xf>
    <xf numFmtId="0" fontId="26" fillId="0" borderId="1" xfId="9" applyFont="1" applyBorder="1" applyAlignment="1">
      <alignment vertical="center" wrapText="1"/>
    </xf>
    <xf numFmtId="3" fontId="26" fillId="0" borderId="1" xfId="9" applyNumberFormat="1" applyFont="1" applyFill="1" applyBorder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horizontal="right"/>
    </xf>
    <xf numFmtId="3" fontId="26" fillId="0" borderId="0" xfId="9" applyNumberFormat="1" applyFont="1"/>
    <xf numFmtId="0" fontId="12" fillId="0" borderId="0" xfId="9" applyFont="1" applyAlignment="1">
      <alignment horizontal="center"/>
    </xf>
    <xf numFmtId="0" fontId="26" fillId="12" borderId="1" xfId="9" applyFont="1" applyFill="1" applyBorder="1" applyAlignment="1">
      <alignment horizontal="center" vertical="center"/>
    </xf>
    <xf numFmtId="0" fontId="15" fillId="12" borderId="1" xfId="9" applyFont="1" applyFill="1" applyBorder="1" applyAlignment="1">
      <alignment vertical="center" wrapText="1"/>
    </xf>
    <xf numFmtId="0" fontId="15" fillId="12" borderId="4" xfId="9" applyFont="1" applyFill="1" applyBorder="1" applyAlignment="1">
      <alignment vertical="center"/>
    </xf>
    <xf numFmtId="3" fontId="15" fillId="12" borderId="1" xfId="9" applyNumberFormat="1" applyFont="1" applyFill="1" applyBorder="1" applyAlignment="1">
      <alignment horizontal="center" vertical="center"/>
    </xf>
    <xf numFmtId="0" fontId="15" fillId="0" borderId="4" xfId="9" applyFont="1" applyBorder="1" applyAlignment="1">
      <alignment vertical="center"/>
    </xf>
    <xf numFmtId="175" fontId="15" fillId="0" borderId="1" xfId="9" applyNumberFormat="1" applyFont="1" applyFill="1" applyBorder="1" applyAlignment="1">
      <alignment horizontal="center" vertical="center"/>
    </xf>
    <xf numFmtId="0" fontId="9" fillId="0" borderId="1" xfId="9" applyFont="1" applyBorder="1" applyAlignment="1">
      <alignment horizontal="center"/>
    </xf>
    <xf numFmtId="175" fontId="15" fillId="12" borderId="1" xfId="9" applyNumberFormat="1" applyFont="1" applyFill="1" applyBorder="1" applyAlignment="1">
      <alignment horizontal="center" vertical="center"/>
    </xf>
    <xf numFmtId="4" fontId="26" fillId="0" borderId="0" xfId="9" applyNumberFormat="1" applyFont="1" applyAlignment="1">
      <alignment horizontal="center"/>
    </xf>
    <xf numFmtId="4" fontId="26" fillId="0" borderId="0" xfId="9" applyNumberFormat="1" applyFont="1"/>
    <xf numFmtId="174" fontId="26" fillId="0" borderId="0" xfId="9" applyNumberFormat="1" applyFont="1" applyAlignment="1">
      <alignment horizontal="center"/>
    </xf>
    <xf numFmtId="165" fontId="26" fillId="0" borderId="0" xfId="9" applyNumberFormat="1" applyFont="1" applyAlignment="1">
      <alignment horizontal="center"/>
    </xf>
    <xf numFmtId="0" fontId="60" fillId="0" borderId="1" xfId="9" applyFont="1" applyBorder="1" applyAlignment="1">
      <alignment vertical="center" wrapText="1"/>
    </xf>
    <xf numFmtId="0" fontId="15" fillId="0" borderId="4" xfId="9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44" applyFont="1"/>
    <xf numFmtId="0" fontId="13" fillId="0" borderId="0" xfId="44" applyFont="1" applyAlignment="1">
      <alignment horizontal="center"/>
    </xf>
    <xf numFmtId="0" fontId="12" fillId="0" borderId="0" xfId="44" applyFont="1"/>
    <xf numFmtId="0" fontId="9" fillId="0" borderId="1" xfId="44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/>
    </xf>
    <xf numFmtId="0" fontId="14" fillId="0" borderId="4" xfId="44" applyFont="1" applyBorder="1" applyAlignment="1">
      <alignment horizontal="left" vertical="center"/>
    </xf>
    <xf numFmtId="0" fontId="9" fillId="0" borderId="1" xfId="44" applyFont="1" applyFill="1" applyBorder="1" applyAlignment="1">
      <alignment vertical="center"/>
    </xf>
    <xf numFmtId="0" fontId="14" fillId="0" borderId="4" xfId="44" applyFont="1" applyBorder="1" applyAlignment="1">
      <alignment horizontal="left" vertical="center" indent="1"/>
    </xf>
    <xf numFmtId="0" fontId="9" fillId="0" borderId="4" xfId="44" applyFont="1" applyBorder="1" applyAlignment="1">
      <alignment horizontal="left" vertical="center" indent="2"/>
    </xf>
    <xf numFmtId="2" fontId="9" fillId="0" borderId="1" xfId="44" applyNumberFormat="1" applyFont="1" applyFill="1" applyBorder="1" applyAlignment="1">
      <alignment vertical="center"/>
    </xf>
    <xf numFmtId="0" fontId="14" fillId="0" borderId="4" xfId="44" applyFont="1" applyBorder="1" applyAlignment="1">
      <alignment horizontal="left" vertical="center" indent="2"/>
    </xf>
    <xf numFmtId="0" fontId="9" fillId="0" borderId="4" xfId="44" applyFont="1" applyBorder="1" applyAlignment="1">
      <alignment horizontal="left" vertical="center"/>
    </xf>
    <xf numFmtId="0" fontId="14" fillId="0" borderId="4" xfId="44" applyFont="1" applyBorder="1" applyAlignment="1">
      <alignment horizontal="left" vertical="center" wrapText="1" indent="1"/>
    </xf>
    <xf numFmtId="0" fontId="9" fillId="0" borderId="1" xfId="44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/>
    </xf>
    <xf numFmtId="0" fontId="48" fillId="0" borderId="0" xfId="0" applyFont="1" applyAlignment="1"/>
    <xf numFmtId="0" fontId="48" fillId="0" borderId="0" xfId="0" applyFont="1"/>
    <xf numFmtId="0" fontId="26" fillId="0" borderId="0" xfId="44" applyFont="1"/>
    <xf numFmtId="0" fontId="22" fillId="0" borderId="0" xfId="44" applyFont="1" applyAlignment="1">
      <alignment horizontal="left"/>
    </xf>
    <xf numFmtId="0" fontId="15" fillId="0" borderId="4" xfId="44" applyFont="1" applyBorder="1"/>
    <xf numFmtId="0" fontId="26" fillId="0" borderId="4" xfId="44" applyFont="1" applyBorder="1"/>
    <xf numFmtId="0" fontId="9" fillId="0" borderId="5" xfId="71" applyFont="1" applyFill="1" applyBorder="1" applyAlignment="1">
      <alignment horizontal="center" vertical="center"/>
    </xf>
    <xf numFmtId="0" fontId="9" fillId="0" borderId="1" xfId="71" applyFont="1" applyFill="1" applyBorder="1" applyAlignment="1">
      <alignment horizontal="center" vertical="center"/>
    </xf>
    <xf numFmtId="0" fontId="9" fillId="0" borderId="4" xfId="44" applyFont="1" applyBorder="1" applyAlignment="1">
      <alignment horizontal="left" vertical="center" indent="1"/>
    </xf>
    <xf numFmtId="2" fontId="9" fillId="2" borderId="1" xfId="44" applyNumberFormat="1" applyFont="1" applyFill="1" applyBorder="1" applyAlignment="1">
      <alignment horizontal="center"/>
    </xf>
    <xf numFmtId="0" fontId="9" fillId="0" borderId="4" xfId="44" applyFont="1" applyBorder="1" applyAlignment="1">
      <alignment horizontal="left" vertical="center" indent="3"/>
    </xf>
    <xf numFmtId="0" fontId="9" fillId="0" borderId="4" xfId="44" applyFont="1" applyBorder="1" applyAlignment="1">
      <alignment horizontal="left" vertical="center" wrapText="1" indent="2"/>
    </xf>
    <xf numFmtId="0" fontId="9" fillId="0" borderId="4" xfId="44" applyFont="1" applyBorder="1" applyAlignment="1">
      <alignment horizontal="left" vertical="center" wrapText="1" indent="1"/>
    </xf>
    <xf numFmtId="0" fontId="9" fillId="0" borderId="4" xfId="44" applyFont="1" applyBorder="1"/>
    <xf numFmtId="2" fontId="9" fillId="0" borderId="1" xfId="44" applyNumberFormat="1" applyFont="1" applyFill="1" applyBorder="1" applyAlignment="1">
      <alignment horizontal="center"/>
    </xf>
    <xf numFmtId="0" fontId="9" fillId="0" borderId="1" xfId="44" applyFont="1" applyFill="1" applyBorder="1" applyAlignment="1">
      <alignment horizontal="center"/>
    </xf>
    <xf numFmtId="10" fontId="9" fillId="0" borderId="1" xfId="44" applyNumberFormat="1" applyFont="1" applyFill="1" applyBorder="1" applyAlignment="1">
      <alignment horizontal="center"/>
    </xf>
    <xf numFmtId="4" fontId="0" fillId="0" borderId="0" xfId="0" applyNumberFormat="1" applyFill="1"/>
    <xf numFmtId="0" fontId="5" fillId="0" borderId="1" xfId="0" applyFont="1" applyFill="1" applyBorder="1" applyAlignment="1">
      <alignment horizontal="left" wrapText="1" indent="1"/>
    </xf>
    <xf numFmtId="0" fontId="22" fillId="2" borderId="0" xfId="9" applyFont="1" applyFill="1" applyBorder="1" applyAlignment="1">
      <alignment horizontal="left"/>
    </xf>
    <xf numFmtId="164" fontId="26" fillId="17" borderId="40" xfId="9" applyNumberFormat="1" applyFont="1" applyFill="1" applyBorder="1" applyAlignment="1">
      <alignment horizontal="center" vertical="center"/>
    </xf>
    <xf numFmtId="0" fontId="61" fillId="2" borderId="0" xfId="9" applyFont="1" applyFill="1"/>
    <xf numFmtId="4" fontId="26" fillId="18" borderId="40" xfId="9" applyNumberFormat="1" applyFont="1" applyFill="1" applyBorder="1" applyAlignment="1">
      <alignment horizontal="center" vertical="center"/>
    </xf>
    <xf numFmtId="175" fontId="15" fillId="18" borderId="40" xfId="9" applyNumberFormat="1" applyFont="1" applyFill="1" applyBorder="1" applyAlignment="1">
      <alignment horizontal="center" vertical="center"/>
    </xf>
    <xf numFmtId="164" fontId="26" fillId="18" borderId="40" xfId="9" applyNumberFormat="1" applyFont="1" applyFill="1" applyBorder="1" applyAlignment="1">
      <alignment horizontal="center" vertical="center"/>
    </xf>
    <xf numFmtId="175" fontId="26" fillId="18" borderId="41" xfId="9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6" fillId="17" borderId="40" xfId="9" applyNumberFormat="1" applyFont="1" applyFill="1" applyBorder="1" applyAlignment="1">
      <alignment horizontal="center" vertical="center"/>
    </xf>
    <xf numFmtId="4" fontId="58" fillId="17" borderId="40" xfId="9" applyNumberFormat="1" applyFont="1" applyFill="1" applyBorder="1" applyAlignment="1">
      <alignment horizontal="center" vertical="center"/>
    </xf>
    <xf numFmtId="0" fontId="12" fillId="17" borderId="0" xfId="9" applyFont="1" applyFill="1" applyBorder="1"/>
    <xf numFmtId="0" fontId="12" fillId="17" borderId="0" xfId="9" applyFont="1" applyFill="1"/>
    <xf numFmtId="0" fontId="9" fillId="0" borderId="1" xfId="7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5" fillId="0" borderId="0" xfId="0" applyFont="1" applyFill="1"/>
    <xf numFmtId="0" fontId="6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2"/>
    </xf>
    <xf numFmtId="0" fontId="50" fillId="0" borderId="1" xfId="0" applyFont="1" applyFill="1" applyBorder="1" applyAlignment="1">
      <alignment horizontal="left" wrapText="1" indent="2"/>
    </xf>
    <xf numFmtId="0" fontId="66" fillId="0" borderId="0" xfId="0" applyFont="1" applyFill="1"/>
    <xf numFmtId="0" fontId="4" fillId="0" borderId="1" xfId="0" applyFont="1" applyFill="1" applyBorder="1" applyAlignment="1">
      <alignment wrapText="1"/>
    </xf>
    <xf numFmtId="0" fontId="8" fillId="0" borderId="0" xfId="0" applyFont="1" applyFill="1"/>
    <xf numFmtId="0" fontId="50" fillId="0" borderId="1" xfId="0" applyFont="1" applyFill="1" applyBorder="1" applyAlignment="1">
      <alignment horizontal="left" wrapText="1" indent="1"/>
    </xf>
    <xf numFmtId="0" fontId="67" fillId="0" borderId="0" xfId="0" applyFont="1" applyFill="1"/>
    <xf numFmtId="0" fontId="62" fillId="0" borderId="0" xfId="0" applyFont="1" applyFill="1"/>
    <xf numFmtId="4" fontId="0" fillId="0" borderId="0" xfId="0" applyNumberFormat="1"/>
    <xf numFmtId="0" fontId="7" fillId="0" borderId="0" xfId="0" applyFont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/>
    <xf numFmtId="4" fontId="9" fillId="0" borderId="1" xfId="44" applyNumberFormat="1" applyFont="1" applyFill="1" applyBorder="1" applyAlignment="1">
      <alignment vertical="center"/>
    </xf>
    <xf numFmtId="3" fontId="9" fillId="0" borderId="1" xfId="44" applyNumberFormat="1" applyFont="1" applyFill="1" applyBorder="1" applyAlignment="1">
      <alignment vertical="center"/>
    </xf>
    <xf numFmtId="0" fontId="12" fillId="0" borderId="0" xfId="44" applyFont="1" applyAlignment="1">
      <alignment horizontal="right"/>
    </xf>
    <xf numFmtId="0" fontId="13" fillId="0" borderId="32" xfId="44" applyFont="1" applyBorder="1" applyAlignment="1">
      <alignment horizontal="center" vertical="center" wrapText="1"/>
    </xf>
    <xf numFmtId="0" fontId="13" fillId="0" borderId="26" xfId="44" applyFont="1" applyBorder="1" applyAlignment="1">
      <alignment horizontal="center" vertical="center"/>
    </xf>
    <xf numFmtId="0" fontId="13" fillId="0" borderId="16" xfId="44" applyFont="1" applyBorder="1" applyAlignment="1">
      <alignment horizontal="center" vertical="center"/>
    </xf>
    <xf numFmtId="0" fontId="13" fillId="0" borderId="27" xfId="44" applyFont="1" applyBorder="1" applyAlignment="1">
      <alignment horizontal="center" vertical="center"/>
    </xf>
    <xf numFmtId="0" fontId="13" fillId="0" borderId="3" xfId="44" applyFont="1" applyBorder="1" applyAlignment="1">
      <alignment horizontal="center" vertical="center"/>
    </xf>
    <xf numFmtId="0" fontId="13" fillId="0" borderId="3" xfId="44" applyFont="1" applyBorder="1" applyAlignment="1">
      <alignment horizontal="left" vertical="center" wrapText="1"/>
    </xf>
    <xf numFmtId="41" fontId="13" fillId="0" borderId="3" xfId="44" applyNumberFormat="1" applyFont="1" applyFill="1" applyBorder="1" applyAlignment="1">
      <alignment horizontal="right" vertical="center" indent="1"/>
    </xf>
    <xf numFmtId="0" fontId="13" fillId="0" borderId="0" xfId="44" applyFont="1"/>
    <xf numFmtId="0" fontId="12" fillId="0" borderId="1" xfId="44" applyFont="1" applyBorder="1" applyAlignment="1">
      <alignment horizontal="center" vertical="center"/>
    </xf>
    <xf numFmtId="0" fontId="12" fillId="0" borderId="1" xfId="44" applyFont="1" applyBorder="1" applyAlignment="1">
      <alignment horizontal="left" vertical="center" wrapText="1" indent="1"/>
    </xf>
    <xf numFmtId="41" fontId="12" fillId="0" borderId="1" xfId="44" applyNumberFormat="1" applyFont="1" applyFill="1" applyBorder="1" applyAlignment="1">
      <alignment horizontal="center" vertical="center"/>
    </xf>
    <xf numFmtId="41" fontId="12" fillId="0" borderId="1" xfId="44" applyNumberFormat="1" applyFont="1" applyFill="1" applyBorder="1" applyAlignment="1">
      <alignment horizontal="right" vertical="center" indent="1"/>
    </xf>
    <xf numFmtId="0" fontId="13" fillId="0" borderId="1" xfId="44" applyFont="1" applyBorder="1" applyAlignment="1">
      <alignment horizontal="center" vertical="center"/>
    </xf>
    <xf numFmtId="0" fontId="13" fillId="0" borderId="1" xfId="44" applyFont="1" applyBorder="1" applyAlignment="1">
      <alignment horizontal="left" vertical="center" wrapText="1"/>
    </xf>
    <xf numFmtId="41" fontId="13" fillId="0" borderId="1" xfId="44" applyNumberFormat="1" applyFont="1" applyFill="1" applyBorder="1" applyAlignment="1">
      <alignment horizontal="right" vertical="center" indent="1"/>
    </xf>
    <xf numFmtId="173" fontId="13" fillId="0" borderId="1" xfId="44" applyNumberFormat="1" applyFont="1" applyFill="1" applyBorder="1" applyAlignment="1">
      <alignment horizontal="right" vertical="center" indent="1"/>
    </xf>
    <xf numFmtId="173" fontId="12" fillId="0" borderId="1" xfId="44" applyNumberFormat="1" applyFont="1" applyFill="1" applyBorder="1" applyAlignment="1">
      <alignment horizontal="right" vertical="center" indent="1"/>
    </xf>
    <xf numFmtId="41" fontId="13" fillId="0" borderId="3" xfId="44" applyNumberFormat="1" applyFont="1" applyFill="1" applyBorder="1" applyAlignment="1">
      <alignment horizontal="center" vertical="center"/>
    </xf>
    <xf numFmtId="0" fontId="12" fillId="0" borderId="0" xfId="44" applyFont="1" applyAlignment="1">
      <alignment wrapText="1"/>
    </xf>
    <xf numFmtId="0" fontId="13" fillId="0" borderId="16" xfId="44" applyFont="1" applyBorder="1" applyAlignment="1">
      <alignment horizontal="center" vertical="center" wrapText="1"/>
    </xf>
    <xf numFmtId="0" fontId="13" fillId="0" borderId="3" xfId="44" applyFont="1" applyBorder="1" applyAlignment="1">
      <alignment horizontal="center" vertical="center" wrapText="1"/>
    </xf>
    <xf numFmtId="0" fontId="12" fillId="0" borderId="1" xfId="44" applyFont="1" applyBorder="1" applyAlignment="1">
      <alignment horizontal="center" vertical="center" wrapText="1"/>
    </xf>
    <xf numFmtId="0" fontId="13" fillId="0" borderId="1" xfId="44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68" fillId="0" borderId="0" xfId="0" applyNumberFormat="1" applyFont="1" applyFill="1" applyAlignment="1">
      <alignment horizontal="center" vertical="center"/>
    </xf>
    <xf numFmtId="4" fontId="62" fillId="0" borderId="0" xfId="0" applyNumberFormat="1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/>
    <xf numFmtId="0" fontId="6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1" fillId="0" borderId="0" xfId="0" applyFont="1" applyFill="1"/>
    <xf numFmtId="0" fontId="64" fillId="0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vertical="center"/>
    </xf>
    <xf numFmtId="4" fontId="66" fillId="0" borderId="1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66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vertical="center" wrapText="1"/>
    </xf>
    <xf numFmtId="0" fontId="9" fillId="0" borderId="4" xfId="44" applyFont="1" applyBorder="1" applyAlignment="1">
      <alignment horizontal="center" vertical="center"/>
    </xf>
    <xf numFmtId="0" fontId="9" fillId="0" borderId="6" xfId="44" applyFont="1" applyBorder="1" applyAlignment="1">
      <alignment horizontal="center" vertical="center"/>
    </xf>
    <xf numFmtId="0" fontId="9" fillId="0" borderId="5" xfId="44" applyFont="1" applyBorder="1" applyAlignment="1">
      <alignment horizontal="center" vertical="center"/>
    </xf>
    <xf numFmtId="0" fontId="9" fillId="0" borderId="1" xfId="44" applyFont="1" applyBorder="1" applyAlignment="1">
      <alignment horizontal="center" vertical="center"/>
    </xf>
    <xf numFmtId="0" fontId="14" fillId="0" borderId="4" xfId="44" applyFont="1" applyBorder="1" applyAlignment="1">
      <alignment horizontal="center" vertical="center"/>
    </xf>
    <xf numFmtId="0" fontId="14" fillId="0" borderId="6" xfId="44" applyFont="1" applyBorder="1" applyAlignment="1">
      <alignment horizontal="center" vertical="center"/>
    </xf>
    <xf numFmtId="0" fontId="14" fillId="0" borderId="5" xfId="44" applyFont="1" applyBorder="1" applyAlignment="1">
      <alignment horizontal="center" vertical="center"/>
    </xf>
    <xf numFmtId="0" fontId="14" fillId="0" borderId="6" xfId="44" applyFont="1" applyBorder="1" applyAlignment="1">
      <alignment horizontal="left" vertical="center"/>
    </xf>
    <xf numFmtId="0" fontId="14" fillId="0" borderId="5" xfId="44" applyFont="1" applyBorder="1" applyAlignment="1">
      <alignment horizontal="left" vertical="center"/>
    </xf>
    <xf numFmtId="0" fontId="9" fillId="0" borderId="4" xfId="44" applyFont="1" applyFill="1" applyBorder="1" applyAlignment="1">
      <alignment horizontal="center" vertical="center"/>
    </xf>
    <xf numFmtId="0" fontId="9" fillId="0" borderId="6" xfId="44" applyFont="1" applyFill="1" applyBorder="1" applyAlignment="1">
      <alignment horizontal="center" vertical="center"/>
    </xf>
    <xf numFmtId="0" fontId="9" fillId="0" borderId="5" xfId="44" applyFont="1" applyFill="1" applyBorder="1" applyAlignment="1">
      <alignment horizontal="center" vertical="center"/>
    </xf>
    <xf numFmtId="0" fontId="13" fillId="0" borderId="0" xfId="44" applyFont="1" applyAlignment="1">
      <alignment horizontal="center"/>
    </xf>
    <xf numFmtId="0" fontId="9" fillId="0" borderId="43" xfId="44" applyFont="1" applyBorder="1" applyAlignment="1">
      <alignment horizontal="center" vertical="center" wrapText="1"/>
    </xf>
    <xf numFmtId="0" fontId="9" fillId="0" borderId="42" xfId="44" applyFont="1" applyBorder="1" applyAlignment="1">
      <alignment horizontal="center" vertical="center"/>
    </xf>
    <xf numFmtId="0" fontId="9" fillId="0" borderId="44" xfId="44" applyFont="1" applyBorder="1" applyAlignment="1">
      <alignment horizontal="center" vertical="center"/>
    </xf>
    <xf numFmtId="0" fontId="9" fillId="0" borderId="23" xfId="44" applyFont="1" applyBorder="1" applyAlignment="1">
      <alignment horizontal="center" vertical="center"/>
    </xf>
    <xf numFmtId="0" fontId="9" fillId="0" borderId="21" xfId="44" applyFont="1" applyBorder="1" applyAlignment="1">
      <alignment horizontal="center" vertical="center"/>
    </xf>
    <xf numFmtId="0" fontId="9" fillId="0" borderId="24" xfId="44" applyFont="1" applyBorder="1" applyAlignment="1">
      <alignment horizontal="center" vertical="center"/>
    </xf>
    <xf numFmtId="0" fontId="9" fillId="0" borderId="43" xfId="44" applyFont="1" applyBorder="1" applyAlignment="1">
      <alignment horizontal="center" vertical="center"/>
    </xf>
    <xf numFmtId="0" fontId="9" fillId="0" borderId="1" xfId="44" applyFont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/>
    </xf>
    <xf numFmtId="0" fontId="9" fillId="0" borderId="6" xfId="44" applyFont="1" applyBorder="1" applyAlignment="1">
      <alignment horizontal="left" vertical="center" indent="2"/>
    </xf>
    <xf numFmtId="0" fontId="9" fillId="0" borderId="5" xfId="44" applyFont="1" applyBorder="1" applyAlignment="1">
      <alignment horizontal="left" vertical="center" indent="2"/>
    </xf>
    <xf numFmtId="0" fontId="9" fillId="0" borderId="6" xfId="44" applyFont="1" applyBorder="1" applyAlignment="1">
      <alignment horizontal="left" vertical="center" indent="1"/>
    </xf>
    <xf numFmtId="0" fontId="9" fillId="0" borderId="5" xfId="44" applyFont="1" applyBorder="1" applyAlignment="1">
      <alignment horizontal="left" vertical="center" indent="1"/>
    </xf>
    <xf numFmtId="0" fontId="9" fillId="0" borderId="6" xfId="44" applyFont="1" applyBorder="1" applyAlignment="1">
      <alignment horizontal="left" indent="1"/>
    </xf>
    <xf numFmtId="0" fontId="9" fillId="0" borderId="5" xfId="44" applyFont="1" applyBorder="1" applyAlignment="1">
      <alignment horizontal="left" indent="1"/>
    </xf>
    <xf numFmtId="0" fontId="9" fillId="0" borderId="6" xfId="44" applyFont="1" applyBorder="1" applyAlignment="1">
      <alignment horizontal="left" vertical="center" indent="3"/>
    </xf>
    <xf numFmtId="0" fontId="9" fillId="0" borderId="5" xfId="44" applyFont="1" applyBorder="1" applyAlignment="1">
      <alignment horizontal="left" vertical="center" indent="3"/>
    </xf>
    <xf numFmtId="0" fontId="9" fillId="0" borderId="6" xfId="44" applyFont="1" applyBorder="1" applyAlignment="1">
      <alignment horizontal="left" vertical="center" wrapText="1" indent="2"/>
    </xf>
    <xf numFmtId="0" fontId="9" fillId="0" borderId="5" xfId="44" applyFont="1" applyBorder="1" applyAlignment="1">
      <alignment horizontal="left" vertical="center" wrapText="1" indent="2"/>
    </xf>
    <xf numFmtId="0" fontId="9" fillId="0" borderId="6" xfId="44" applyFont="1" applyBorder="1" applyAlignment="1">
      <alignment horizontal="left" vertical="center" wrapText="1" indent="1"/>
    </xf>
    <xf numFmtId="0" fontId="9" fillId="0" borderId="5" xfId="44" applyFont="1" applyBorder="1" applyAlignment="1">
      <alignment horizontal="left" vertical="center" wrapText="1" indent="1"/>
    </xf>
    <xf numFmtId="0" fontId="14" fillId="0" borderId="6" xfId="44" applyFont="1" applyBorder="1" applyAlignment="1">
      <alignment horizontal="left" vertical="center" wrapText="1"/>
    </xf>
    <xf numFmtId="0" fontId="14" fillId="0" borderId="5" xfId="44" applyFont="1" applyBorder="1" applyAlignment="1">
      <alignment horizontal="left" vertical="center" wrapText="1"/>
    </xf>
    <xf numFmtId="0" fontId="9" fillId="0" borderId="42" xfId="71" applyFont="1" applyFill="1" applyBorder="1" applyAlignment="1">
      <alignment horizontal="center"/>
    </xf>
    <xf numFmtId="0" fontId="9" fillId="0" borderId="0" xfId="71" applyFont="1" applyFill="1" applyBorder="1" applyAlignment="1">
      <alignment horizontal="center"/>
    </xf>
    <xf numFmtId="0" fontId="22" fillId="0" borderId="0" xfId="73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53" fillId="0" borderId="0" xfId="73" applyFont="1" applyFill="1" applyAlignment="1">
      <alignment horizontal="center" vertical="center"/>
    </xf>
    <xf numFmtId="0" fontId="14" fillId="0" borderId="1" xfId="73" applyFont="1" applyFill="1" applyBorder="1" applyAlignment="1">
      <alignment horizontal="center" vertical="center" wrapText="1"/>
    </xf>
    <xf numFmtId="0" fontId="14" fillId="0" borderId="6" xfId="73" applyFont="1" applyFill="1" applyBorder="1" applyAlignment="1">
      <alignment horizontal="center" vertical="center"/>
    </xf>
    <xf numFmtId="0" fontId="14" fillId="0" borderId="5" xfId="73" applyFont="1" applyFill="1" applyBorder="1" applyAlignment="1">
      <alignment horizontal="center" vertical="center"/>
    </xf>
    <xf numFmtId="2" fontId="22" fillId="0" borderId="0" xfId="7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4" fillId="0" borderId="1" xfId="73" applyFont="1" applyFill="1" applyBorder="1" applyAlignment="1">
      <alignment horizontal="center" vertical="center"/>
    </xf>
    <xf numFmtId="0" fontId="14" fillId="16" borderId="6" xfId="73" applyFont="1" applyFill="1" applyBorder="1" applyAlignment="1">
      <alignment horizontal="center" vertical="center"/>
    </xf>
    <xf numFmtId="0" fontId="14" fillId="16" borderId="5" xfId="73" applyFont="1" applyFill="1" applyBorder="1" applyAlignment="1">
      <alignment horizontal="center" vertical="center"/>
    </xf>
    <xf numFmtId="0" fontId="54" fillId="0" borderId="21" xfId="73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26" fillId="18" borderId="38" xfId="9" applyFont="1" applyFill="1" applyBorder="1" applyAlignment="1">
      <alignment horizontal="center" vertical="center"/>
    </xf>
    <xf numFmtId="0" fontId="26" fillId="18" borderId="39" xfId="9" applyFont="1" applyFill="1" applyBorder="1" applyAlignment="1">
      <alignment horizontal="center" vertical="center"/>
    </xf>
    <xf numFmtId="0" fontId="13" fillId="2" borderId="0" xfId="9" applyFont="1" applyFill="1" applyAlignment="1">
      <alignment horizontal="center"/>
    </xf>
    <xf numFmtId="0" fontId="13" fillId="2" borderId="0" xfId="9" applyFont="1" applyFill="1" applyAlignment="1">
      <alignment horizontal="center" wrapText="1"/>
    </xf>
    <xf numFmtId="0" fontId="22" fillId="2" borderId="0" xfId="9" applyFont="1" applyFill="1" applyBorder="1" applyAlignment="1">
      <alignment horizontal="left"/>
    </xf>
    <xf numFmtId="0" fontId="26" fillId="2" borderId="35" xfId="9" applyFont="1" applyFill="1" applyBorder="1" applyAlignment="1">
      <alignment horizontal="center" vertical="center" wrapText="1"/>
    </xf>
    <xf numFmtId="0" fontId="26" fillId="2" borderId="9" xfId="9" applyFont="1" applyFill="1" applyBorder="1" applyAlignment="1">
      <alignment horizontal="center" vertical="center" wrapText="1"/>
    </xf>
    <xf numFmtId="0" fontId="26" fillId="2" borderId="37" xfId="9" applyFont="1" applyFill="1" applyBorder="1" applyAlignment="1">
      <alignment horizontal="center" vertical="center"/>
    </xf>
    <xf numFmtId="0" fontId="26" fillId="2" borderId="24" xfId="9" applyFont="1" applyFill="1" applyBorder="1" applyAlignment="1">
      <alignment horizontal="center" vertical="center"/>
    </xf>
    <xf numFmtId="0" fontId="26" fillId="2" borderId="34" xfId="9" applyFont="1" applyFill="1" applyBorder="1" applyAlignment="1">
      <alignment horizontal="center" vertical="center" wrapText="1"/>
    </xf>
    <xf numFmtId="0" fontId="26" fillId="2" borderId="3" xfId="9" applyFont="1" applyFill="1" applyBorder="1" applyAlignment="1">
      <alignment horizontal="center" vertical="center" wrapText="1"/>
    </xf>
    <xf numFmtId="0" fontId="26" fillId="2" borderId="38" xfId="9" applyFont="1" applyFill="1" applyBorder="1" applyAlignment="1">
      <alignment horizontal="center" vertical="center"/>
    </xf>
    <xf numFmtId="0" fontId="26" fillId="2" borderId="39" xfId="9" applyFont="1" applyFill="1" applyBorder="1" applyAlignment="1">
      <alignment horizontal="center" vertical="center"/>
    </xf>
    <xf numFmtId="0" fontId="12" fillId="0" borderId="42" xfId="9" applyFont="1" applyBorder="1" applyAlignment="1">
      <alignment horizontal="left"/>
    </xf>
    <xf numFmtId="0" fontId="13" fillId="0" borderId="0" xfId="9" applyFont="1" applyAlignment="1">
      <alignment horizontal="center" wrapText="1"/>
    </xf>
    <xf numFmtId="0" fontId="26" fillId="0" borderId="1" xfId="9" applyFont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 wrapText="1"/>
    </xf>
    <xf numFmtId="0" fontId="26" fillId="0" borderId="3" xfId="9" applyFont="1" applyBorder="1" applyAlignment="1">
      <alignment horizontal="center" vertical="center" wrapText="1"/>
    </xf>
    <xf numFmtId="0" fontId="26" fillId="0" borderId="2" xfId="9" applyFont="1" applyBorder="1" applyAlignment="1">
      <alignment horizontal="center" vertical="center"/>
    </xf>
    <xf numFmtId="0" fontId="26" fillId="0" borderId="3" xfId="9" applyFont="1" applyBorder="1" applyAlignment="1">
      <alignment horizontal="center" vertical="center"/>
    </xf>
    <xf numFmtId="0" fontId="13" fillId="0" borderId="0" xfId="9" applyFont="1" applyAlignment="1">
      <alignment horizontal="center"/>
    </xf>
    <xf numFmtId="0" fontId="9" fillId="0" borderId="42" xfId="44" applyFont="1" applyBorder="1" applyAlignment="1">
      <alignment horizontal="center" vertical="center" wrapText="1"/>
    </xf>
    <xf numFmtId="0" fontId="9" fillId="0" borderId="44" xfId="44" applyFont="1" applyBorder="1" applyAlignment="1">
      <alignment horizontal="center" vertical="center" wrapText="1"/>
    </xf>
    <xf numFmtId="0" fontId="9" fillId="0" borderId="23" xfId="44" applyFont="1" applyBorder="1" applyAlignment="1">
      <alignment horizontal="center" vertical="center" wrapText="1"/>
    </xf>
    <xf numFmtId="0" fontId="9" fillId="0" borderId="21" xfId="44" applyFont="1" applyBorder="1" applyAlignment="1">
      <alignment horizontal="center" vertical="center" wrapText="1"/>
    </xf>
    <xf numFmtId="0" fontId="9" fillId="0" borderId="24" xfId="44" applyFont="1" applyBorder="1" applyAlignment="1">
      <alignment horizontal="center" vertical="center" wrapText="1"/>
    </xf>
    <xf numFmtId="0" fontId="14" fillId="0" borderId="6" xfId="44" applyFont="1" applyBorder="1" applyAlignment="1">
      <alignment horizontal="left" vertical="center" indent="1"/>
    </xf>
    <xf numFmtId="0" fontId="14" fillId="0" borderId="5" xfId="44" applyFont="1" applyBorder="1" applyAlignment="1">
      <alignment horizontal="left" vertical="center" indent="1"/>
    </xf>
    <xf numFmtId="0" fontId="14" fillId="0" borderId="6" xfId="44" applyFont="1" applyBorder="1" applyAlignment="1">
      <alignment horizontal="left" vertical="center" indent="2"/>
    </xf>
    <xf numFmtId="0" fontId="14" fillId="0" borderId="5" xfId="44" applyFont="1" applyBorder="1" applyAlignment="1">
      <alignment horizontal="left" vertical="center" indent="2"/>
    </xf>
    <xf numFmtId="49" fontId="14" fillId="0" borderId="4" xfId="44" applyNumberFormat="1" applyFont="1" applyBorder="1" applyAlignment="1">
      <alignment horizontal="center" vertical="center"/>
    </xf>
    <xf numFmtId="49" fontId="14" fillId="0" borderId="6" xfId="44" applyNumberFormat="1" applyFont="1" applyBorder="1" applyAlignment="1">
      <alignment horizontal="center" vertical="center"/>
    </xf>
    <xf numFmtId="49" fontId="14" fillId="0" borderId="5" xfId="44" applyNumberFormat="1" applyFont="1" applyBorder="1" applyAlignment="1">
      <alignment horizontal="center" vertical="center"/>
    </xf>
    <xf numFmtId="49" fontId="9" fillId="0" borderId="4" xfId="44" applyNumberFormat="1" applyFont="1" applyBorder="1" applyAlignment="1">
      <alignment horizontal="center" vertical="center"/>
    </xf>
    <xf numFmtId="49" fontId="9" fillId="0" borderId="6" xfId="44" applyNumberFormat="1" applyFont="1" applyBorder="1" applyAlignment="1">
      <alignment horizontal="center" vertical="center"/>
    </xf>
    <xf numFmtId="49" fontId="9" fillId="0" borderId="5" xfId="44" applyNumberFormat="1" applyFont="1" applyBorder="1" applyAlignment="1">
      <alignment horizontal="center" vertical="center"/>
    </xf>
    <xf numFmtId="0" fontId="14" fillId="0" borderId="0" xfId="44" applyFont="1" applyBorder="1" applyAlignment="1">
      <alignment horizontal="left" vertical="center"/>
    </xf>
    <xf numFmtId="0" fontId="26" fillId="0" borderId="6" xfId="44" applyFont="1" applyFill="1" applyBorder="1" applyAlignment="1">
      <alignment horizontal="center" vertical="center"/>
    </xf>
    <xf numFmtId="0" fontId="26" fillId="0" borderId="5" xfId="44" applyFont="1" applyFill="1" applyBorder="1" applyAlignment="1">
      <alignment horizontal="center" vertical="center"/>
    </xf>
    <xf numFmtId="0" fontId="26" fillId="0" borderId="4" xfId="44" applyFont="1" applyFill="1" applyBorder="1" applyAlignment="1">
      <alignment horizontal="center" vertical="center"/>
    </xf>
    <xf numFmtId="49" fontId="26" fillId="0" borderId="4" xfId="44" applyNumberFormat="1" applyFont="1" applyBorder="1" applyAlignment="1">
      <alignment horizontal="center" vertical="center"/>
    </xf>
    <xf numFmtId="49" fontId="26" fillId="0" borderId="6" xfId="44" applyNumberFormat="1" applyFont="1" applyBorder="1" applyAlignment="1">
      <alignment horizontal="center" vertical="center"/>
    </xf>
    <xf numFmtId="49" fontId="26" fillId="0" borderId="5" xfId="44" applyNumberFormat="1" applyFont="1" applyBorder="1" applyAlignment="1">
      <alignment horizontal="center" vertical="center"/>
    </xf>
    <xf numFmtId="0" fontId="26" fillId="0" borderId="6" xfId="44" applyFont="1" applyBorder="1" applyAlignment="1">
      <alignment horizontal="left" vertical="center" wrapText="1"/>
    </xf>
    <xf numFmtId="0" fontId="26" fillId="0" borderId="5" xfId="44" applyFont="1" applyBorder="1" applyAlignment="1">
      <alignment horizontal="left" vertical="center" wrapText="1"/>
    </xf>
    <xf numFmtId="0" fontId="15" fillId="0" borderId="4" xfId="44" applyFont="1" applyBorder="1" applyAlignment="1">
      <alignment horizontal="center" vertical="center"/>
    </xf>
    <xf numFmtId="0" fontId="15" fillId="0" borderId="6" xfId="44" applyFont="1" applyBorder="1" applyAlignment="1">
      <alignment horizontal="center" vertical="center"/>
    </xf>
    <xf numFmtId="0" fontId="15" fillId="0" borderId="5" xfId="44" applyFont="1" applyBorder="1" applyAlignment="1">
      <alignment horizontal="center" vertical="center"/>
    </xf>
    <xf numFmtId="0" fontId="26" fillId="0" borderId="4" xfId="44" applyFont="1" applyBorder="1" applyAlignment="1">
      <alignment horizontal="center" vertical="center"/>
    </xf>
    <xf numFmtId="0" fontId="26" fillId="0" borderId="6" xfId="44" applyFont="1" applyBorder="1" applyAlignment="1">
      <alignment horizontal="center" vertical="center"/>
    </xf>
    <xf numFmtId="0" fontId="26" fillId="0" borderId="5" xfId="44" applyFont="1" applyBorder="1" applyAlignment="1">
      <alignment horizontal="center" vertical="center"/>
    </xf>
    <xf numFmtId="0" fontId="26" fillId="0" borderId="4" xfId="44" applyFont="1" applyFill="1" applyBorder="1" applyAlignment="1" applyProtection="1">
      <alignment horizontal="center" vertical="center"/>
      <protection locked="0"/>
    </xf>
    <xf numFmtId="0" fontId="26" fillId="0" borderId="6" xfId="44" applyFont="1" applyFill="1" applyBorder="1" applyAlignment="1" applyProtection="1">
      <alignment horizontal="center" vertical="center"/>
      <protection locked="0"/>
    </xf>
    <xf numFmtId="0" fontId="26" fillId="0" borderId="5" xfId="44" applyFont="1" applyFill="1" applyBorder="1" applyAlignment="1" applyProtection="1">
      <alignment horizontal="center" vertical="center"/>
      <protection locked="0"/>
    </xf>
    <xf numFmtId="49" fontId="15" fillId="0" borderId="4" xfId="44" applyNumberFormat="1" applyFont="1" applyBorder="1" applyAlignment="1">
      <alignment horizontal="center" vertical="center"/>
    </xf>
    <xf numFmtId="49" fontId="15" fillId="0" borderId="6" xfId="44" applyNumberFormat="1" applyFont="1" applyBorder="1" applyAlignment="1">
      <alignment horizontal="center" vertical="center"/>
    </xf>
    <xf numFmtId="49" fontId="15" fillId="0" borderId="5" xfId="44" applyNumberFormat="1" applyFont="1" applyBorder="1" applyAlignment="1">
      <alignment horizontal="center" vertical="center"/>
    </xf>
    <xf numFmtId="0" fontId="15" fillId="0" borderId="21" xfId="44" applyFont="1" applyBorder="1" applyAlignment="1">
      <alignment horizontal="left" vertical="center"/>
    </xf>
    <xf numFmtId="0" fontId="15" fillId="0" borderId="24" xfId="44" applyFont="1" applyBorder="1" applyAlignment="1">
      <alignment horizontal="left" vertical="center"/>
    </xf>
    <xf numFmtId="0" fontId="22" fillId="0" borderId="21" xfId="44" applyFont="1" applyBorder="1" applyAlignment="1">
      <alignment horizontal="left"/>
    </xf>
    <xf numFmtId="0" fontId="26" fillId="0" borderId="43" xfId="44" applyFont="1" applyBorder="1" applyAlignment="1">
      <alignment horizontal="center" vertical="center" wrapText="1"/>
    </xf>
    <xf numFmtId="0" fontId="26" fillId="0" borderId="42" xfId="44" applyFont="1" applyBorder="1" applyAlignment="1">
      <alignment horizontal="center" vertical="center"/>
    </xf>
    <xf numFmtId="0" fontId="26" fillId="0" borderId="44" xfId="44" applyFont="1" applyBorder="1" applyAlignment="1">
      <alignment horizontal="center" vertical="center"/>
    </xf>
    <xf numFmtId="0" fontId="26" fillId="0" borderId="23" xfId="44" applyFont="1" applyBorder="1" applyAlignment="1">
      <alignment horizontal="center" vertical="center"/>
    </xf>
    <xf numFmtId="0" fontId="26" fillId="0" borderId="21" xfId="44" applyFont="1" applyBorder="1" applyAlignment="1">
      <alignment horizontal="center" vertical="center"/>
    </xf>
    <xf numFmtId="0" fontId="26" fillId="0" borderId="24" xfId="44" applyFont="1" applyBorder="1" applyAlignment="1">
      <alignment horizontal="center" vertical="center"/>
    </xf>
    <xf numFmtId="0" fontId="26" fillId="0" borderId="43" xfId="44" applyFont="1" applyBorder="1" applyAlignment="1">
      <alignment horizontal="center" vertical="center"/>
    </xf>
    <xf numFmtId="0" fontId="26" fillId="0" borderId="4" xfId="44" applyFont="1" applyBorder="1" applyAlignment="1">
      <alignment horizontal="center" vertical="center" wrapText="1"/>
    </xf>
    <xf numFmtId="0" fontId="26" fillId="0" borderId="42" xfId="44" applyFont="1" applyBorder="1" applyAlignment="1">
      <alignment horizontal="center" vertical="center" wrapText="1"/>
    </xf>
    <xf numFmtId="0" fontId="26" fillId="0" borderId="44" xfId="44" applyFont="1" applyBorder="1" applyAlignment="1">
      <alignment horizontal="center" vertical="center" wrapText="1"/>
    </xf>
    <xf numFmtId="0" fontId="26" fillId="0" borderId="21" xfId="44" applyFont="1" applyBorder="1" applyAlignment="1">
      <alignment horizontal="center" vertical="center" wrapText="1"/>
    </xf>
    <xf numFmtId="0" fontId="26" fillId="0" borderId="24" xfId="44" applyFont="1" applyBorder="1" applyAlignment="1">
      <alignment horizontal="center" vertical="center" wrapText="1"/>
    </xf>
    <xf numFmtId="0" fontId="26" fillId="0" borderId="6" xfId="44" applyFont="1" applyBorder="1" applyAlignment="1">
      <alignment horizontal="center" vertical="center" wrapText="1"/>
    </xf>
    <xf numFmtId="0" fontId="26" fillId="0" borderId="5" xfId="44" applyFont="1" applyBorder="1" applyAlignment="1">
      <alignment horizontal="center" vertical="center" wrapText="1"/>
    </xf>
    <xf numFmtId="0" fontId="13" fillId="0" borderId="17" xfId="44" applyFont="1" applyBorder="1" applyAlignment="1">
      <alignment horizontal="center" vertical="center" wrapText="1"/>
    </xf>
    <xf numFmtId="0" fontId="13" fillId="0" borderId="32" xfId="44" applyFont="1" applyBorder="1" applyAlignment="1">
      <alignment horizontal="center" vertical="center" wrapText="1"/>
    </xf>
    <xf numFmtId="0" fontId="13" fillId="0" borderId="45" xfId="44" applyFont="1" applyBorder="1" applyAlignment="1">
      <alignment horizontal="center" vertical="center" wrapText="1"/>
    </xf>
    <xf numFmtId="0" fontId="13" fillId="0" borderId="41" xfId="44" applyFont="1" applyBorder="1" applyAlignment="1">
      <alignment horizontal="center" vertical="center" wrapText="1"/>
    </xf>
    <xf numFmtId="0" fontId="12" fillId="0" borderId="0" xfId="44" applyFont="1" applyAlignment="1">
      <alignment horizontal="center"/>
    </xf>
    <xf numFmtId="0" fontId="45" fillId="0" borderId="0" xfId="71" applyFont="1" applyAlignment="1">
      <alignment horizontal="center"/>
    </xf>
    <xf numFmtId="0" fontId="12" fillId="0" borderId="0" xfId="44" applyFont="1" applyAlignment="1">
      <alignment horizontal="right"/>
    </xf>
    <xf numFmtId="0" fontId="45" fillId="0" borderId="0" xfId="71" applyFont="1" applyAlignment="1"/>
    <xf numFmtId="0" fontId="69" fillId="15" borderId="0" xfId="44" applyFont="1" applyFill="1" applyBorder="1" applyAlignment="1">
      <alignment horizontal="left"/>
    </xf>
    <xf numFmtId="0" fontId="22" fillId="0" borderId="0" xfId="44" applyFont="1" applyBorder="1" applyAlignment="1">
      <alignment horizontal="center"/>
    </xf>
    <xf numFmtId="0" fontId="13" fillId="0" borderId="33" xfId="44" applyFont="1" applyBorder="1" applyAlignment="1">
      <alignment horizontal="center" vertical="center" wrapText="1"/>
    </xf>
    <xf numFmtId="0" fontId="13" fillId="0" borderId="30" xfId="44" applyFont="1" applyBorder="1" applyAlignment="1">
      <alignment horizontal="center" vertical="center"/>
    </xf>
    <xf numFmtId="0" fontId="13" fillId="0" borderId="17" xfId="44" applyFont="1" applyBorder="1" applyAlignment="1">
      <alignment horizontal="center" vertical="center"/>
    </xf>
    <xf numFmtId="0" fontId="13" fillId="0" borderId="32" xfId="44" applyFont="1" applyBorder="1" applyAlignment="1">
      <alignment horizontal="center" vertical="center"/>
    </xf>
    <xf numFmtId="0" fontId="13" fillId="0" borderId="0" xfId="81" applyFont="1" applyAlignment="1">
      <alignment horizontal="center" wrapText="1"/>
    </xf>
    <xf numFmtId="0" fontId="12" fillId="0" borderId="18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4" fillId="0" borderId="2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42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4" fillId="0" borderId="2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wrapText="1"/>
    </xf>
    <xf numFmtId="0" fontId="50" fillId="0" borderId="1" xfId="0" applyFont="1" applyBorder="1" applyAlignment="1">
      <alignment horizontal="center"/>
    </xf>
    <xf numFmtId="4" fontId="50" fillId="0" borderId="1" xfId="0" applyNumberFormat="1" applyFont="1" applyBorder="1"/>
    <xf numFmtId="0" fontId="67" fillId="0" borderId="0" xfId="0" applyFont="1"/>
  </cellXfs>
  <cellStyles count="88">
    <cellStyle name="”€ќђќ‘ћ‚›‰" xfId="12"/>
    <cellStyle name="”€љ‘€ђћ‚ђќќ›‰" xfId="13"/>
    <cellStyle name="”ќђќ‘ћ‚›‰" xfId="14"/>
    <cellStyle name="”љ‘ђћ‚ђќќ›‰" xfId="15"/>
    <cellStyle name="„…ќ…†ќ›‰" xfId="16"/>
    <cellStyle name="„ђ’ђ" xfId="17"/>
    <cellStyle name="€’ћѓћ‚›‰" xfId="20"/>
    <cellStyle name="‡ђѓћ‹ћ‚ћљ1" xfId="18"/>
    <cellStyle name="‡ђѓћ‹ћ‚ћљ2" xfId="19"/>
    <cellStyle name="’ћѓћ‚›‰" xfId="11"/>
    <cellStyle name="Comma [0]_irl tel sep5" xfId="21"/>
    <cellStyle name="Comma_irl tel sep5" xfId="22"/>
    <cellStyle name="Currency [0]" xfId="23"/>
    <cellStyle name="Currency_irl tel sep5" xfId="24"/>
    <cellStyle name="Excel Built-in Normal" xfId="65"/>
    <cellStyle name="F2" xfId="25"/>
    <cellStyle name="F3" xfId="26"/>
    <cellStyle name="F4" xfId="27"/>
    <cellStyle name="F5" xfId="28"/>
    <cellStyle name="F6" xfId="29"/>
    <cellStyle name="F7" xfId="30"/>
    <cellStyle name="F8" xfId="31"/>
    <cellStyle name="Normal_ASUS" xfId="32"/>
    <cellStyle name="Normal1" xfId="33"/>
    <cellStyle name="normбlnм_laroux" xfId="34"/>
    <cellStyle name="Price_Body" xfId="35"/>
    <cellStyle name="Беззащитный" xfId="36"/>
    <cellStyle name="Гиперссылка 2" xfId="37"/>
    <cellStyle name="Денежный 2" xfId="82"/>
    <cellStyle name="Защитный" xfId="38"/>
    <cellStyle name="Обычный" xfId="0" builtinId="0"/>
    <cellStyle name="Обычный 10" xfId="39"/>
    <cellStyle name="Обычный 10 2" xfId="76"/>
    <cellStyle name="Обычный 11" xfId="40"/>
    <cellStyle name="Обычный 11 2" xfId="83"/>
    <cellStyle name="Обычный 12" xfId="41"/>
    <cellStyle name="Обычный 120" xfId="84"/>
    <cellStyle name="Обычный 13" xfId="42"/>
    <cellStyle name="Обычный 14" xfId="43"/>
    <cellStyle name="Обычный 15" xfId="66"/>
    <cellStyle name="Обычный 16" xfId="71"/>
    <cellStyle name="Обычный 17" xfId="72"/>
    <cellStyle name="Обычный 18" xfId="75"/>
    <cellStyle name="Обычный 19" xfId="77"/>
    <cellStyle name="Обычный 2" xfId="1"/>
    <cellStyle name="Обычный 2 2" xfId="9"/>
    <cellStyle name="Обычный 2 2 2" xfId="67"/>
    <cellStyle name="Обычный 2 3" xfId="44"/>
    <cellStyle name="Обычный 2 3 2" xfId="81"/>
    <cellStyle name="Обычный 2 4" xfId="3"/>
    <cellStyle name="Обычный 2 5" xfId="68"/>
    <cellStyle name="Обычный 2 6" xfId="74"/>
    <cellStyle name="Обычный 2_Расчет объемов ПО и СВ на 2016, 2017, 2018 помесячно" xfId="78"/>
    <cellStyle name="Обычный 3" xfId="6"/>
    <cellStyle name="Обычный 3 2" xfId="7"/>
    <cellStyle name="Обычный 3 3" xfId="64"/>
    <cellStyle name="Обычный 4" xfId="8"/>
    <cellStyle name="Обычный 4 2" xfId="85"/>
    <cellStyle name="Обычный 5" xfId="45"/>
    <cellStyle name="Обычный 6" xfId="46"/>
    <cellStyle name="Обычный 6 2" xfId="69"/>
    <cellStyle name="Обычный 7" xfId="47"/>
    <cellStyle name="Обычный 8" xfId="48"/>
    <cellStyle name="Обычный 9" xfId="49"/>
    <cellStyle name="Обычный_Основные ТЭП" xfId="4"/>
    <cellStyle name="Обычный_Расчет тарифов по ОАО Корякэнерго на 2007 год(УРТКАО)" xfId="5"/>
    <cellStyle name="Обычный_Таблицы с 2009 г" xfId="73"/>
    <cellStyle name="Поле ввода" xfId="50"/>
    <cellStyle name="Процентный" xfId="2" builtinId="5"/>
    <cellStyle name="Процентный 2" xfId="51"/>
    <cellStyle name="Процентный 2 2" xfId="70"/>
    <cellStyle name="Процентный 3" xfId="52"/>
    <cellStyle name="Процентный 4" xfId="53"/>
    <cellStyle name="Процентный 5" xfId="54"/>
    <cellStyle name="Процентный 6" xfId="55"/>
    <cellStyle name="Процентный 7" xfId="79"/>
    <cellStyle name="Стиль 1" xfId="56"/>
    <cellStyle name="Тысячи [0]_3Com" xfId="57"/>
    <cellStyle name="Тысячи_3Com" xfId="58"/>
    <cellStyle name="Финансовый [0] 2" xfId="86"/>
    <cellStyle name="Финансовый 2" xfId="10"/>
    <cellStyle name="Финансовый 2 2" xfId="80"/>
    <cellStyle name="Финансовый 3" xfId="59"/>
    <cellStyle name="Финансовый 3 2" xfId="87"/>
    <cellStyle name="Финансовый 4" xfId="60"/>
    <cellStyle name="Финансовый 4 2" xfId="61"/>
    <cellStyle name="Финансовый 5" xfId="62"/>
    <cellStyle name="Џђћ–…ќ’ќ›‰" xfId="63"/>
  </cellStyles>
  <dxfs count="0"/>
  <tableStyles count="0" defaultTableStyle="TableStyleMedium2" defaultPivotStyle="PivotStyleLight16"/>
  <colors>
    <mruColors>
      <color rgb="FFFFFFCC"/>
      <color rgb="FF99FFCC"/>
      <color rgb="FFFFCCFF"/>
      <color rgb="FF00FFFF"/>
      <color rgb="FFFF66FF"/>
      <color rgb="FF66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77;&#1088;&#1077;&#1095;&#1077;&#1085;&#1100;%20&#1096;&#1072;&#1073;&#1083;&#1086;&#1085;&#1086;&#1074;%20&#1060;&#1057;&#1058;%20&#1088;&#1077;&#1077;&#1089;&#1090;&#1088;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87;&#1072;&#1087;&#1082;&#1072;%20&#1087;&#1088;&#1080;&#1082;&#1072;&#1079;%2048\&#1050;&#1086;&#1087;&#1080;&#1103;%20INV%2048%20VS(v5%200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nzyrina\LOCALS~1\Temp\Rar$DI00.062\CALC.VODOSN.2012YEAR\CALC.VODOSN.2012YEAR(v1.0).BKP._(v1.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0;&#1086;&#1085;&#1092;&#1080;&#1076;&#1077;&#1085;&#1094;&#1080;&#1072;&#1083;&#1100;&#1085;&#1099;&#1081;%20&#1086;&#1073;&#1084;&#1077;&#1085;\PO\&#1058;&#1072;&#1088;&#1080;&#1092;&#1099;%202005%20&#1075;\PO\TBEXC\TOLMASS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8;&#1093;&#1080;&#1087;&#1086;&#1074;\&#1086;&#1073;&#1084;&#1077;&#1085;\&#1052;&#1086;&#1080;%20&#1076;&#1086;&#1082;&#1091;&#1084;&#1077;&#1085;&#1090;&#1099;\&#1041;&#1080;&#1079;&#1085;&#1077;&#1089;%20&#1087;&#1083;&#1072;&#1085;\3&#1082;&#1074;.2000\&#1041;&#1055;%203%20&#1082;&#1074;.%202000%20&#1061;&#1072;&#1073;\&#1041;&#1055;%203%20&#1082;&#1074;.%202000%20&#1061;&#1072;&#1073;\q670700&#1082;&#1086;&#1088;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5;&#1077;&#1088;&#1077;&#1095;&#1077;&#1085;&#1100;%20&#1096;&#1072;&#1073;&#1083;&#1086;&#1085;&#1086;&#1074;%20&#1060;&#1057;&#1058;%20&#1088;&#1077;&#1077;&#1089;&#1090;&#1088;\&#1044;&#1086;&#1087;&#1086;&#1083;&#1085;&#1077;&#1085;&#1080;&#1077;(&#1058;&#1057;,&#1042;&#1057;%20&#1080;%20&#1042;&#1054;)%20&#1056;&#1072;&#1089;&#1095;&#1105;&#1090;%20&#1090;&#1072;&#1088;&#1080;&#1092;&#1086;&#1074;\PR.PROG.VO.3.23(30.04.0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&#1054;&#1073;&#1084;&#1077;&#1085;\&#1054;&#1073;&#1084;&#1077;&#1085;\&#1044;&#1086;&#1082;&#1091;&#1084;&#1077;&#1085;&#1090;&#1099;%20&#1050;&#1069;\&#1041;&#1055;%203-4%20&#1082;&#1074;.%20&#1086;&#1090;%20&#1054;&#1057;&#1069;\&#1055;&#1088;&#1086;&#1075;&#1085;&#1086;&#1079;%20&#1101;&#1092;&#1092;&#1077;&#1082;&#1090;&#1080;&#1074;&#1085;&#1086;&#1089;&#1090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0;&#1086;&#1085;&#1092;&#1080;&#1076;&#1077;&#1085;&#1094;&#1080;&#1072;&#1083;&#1100;&#1085;&#1099;&#1081;%20&#1086;&#1073;&#1084;&#1077;&#1085;\GMTarif301\Tar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GMTarif\Tar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&#1054;&#1073;&#1084;&#1077;&#1085;\WINDOWS\Temporary%20Internet%20Files\Content.IE5\CLQ3C1E7\&#1050;&#1085;&#1080;&#1075;&#1072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86;&#1073;&#1084;&#1077;&#108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VSELE~1\LOCALS~1\Temp\Rar$DI43.0875\&#1056;&#1072;&#1089;&#1095;&#1077;&#1090;%20&#1090;&#1072;&#1088;&#1080;&#1092;&#1072;%2029&#1082;&#1084;.%20(&#1052;&#1048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t-ec03\&#1054;&#1073;&#1084;&#1077;&#1085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VSELE~1\LOCALS~1\Temp\Rar$DI43.0875\&#1056;&#1072;&#1089;&#1095;&#1077;&#1090;%20&#1090;&#1072;&#1088;&#1080;&#1092;&#1072;%20&#1050;&#1057;&#1055;%20(&#1052;&#1048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73;&#1084;&#1077;&#1085;\WINDOWS\Temporary%20Internet%20Files\Content.IE5\CLQ3C1E7\&#1050;&#1085;&#1080;&#1075;&#1072;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LOCALS~1\Temp\Rar$DI00.844\090818_&#1052;&#1086;&#1076;&#1077;&#1083;&#1100;%20&#1091;&#1084;&#1080;&#1090;%20&#1056;&#1041;&#1056;%20new%20(14%2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  <sheetName val="29 км &quot;Аэропорт&quot;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>
        <row r="27">
          <cell r="I27">
            <v>0</v>
          </cell>
        </row>
      </sheetData>
      <sheetData sheetId="9"/>
      <sheetData sheetId="10">
        <row r="27">
          <cell r="M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">
          <cell r="F18">
            <v>365</v>
          </cell>
        </row>
      </sheetData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frmTemplateMode"/>
      <sheetName val="modDataRegion"/>
      <sheetName val="Инструкция"/>
      <sheetName val="Обновление"/>
      <sheetName val="Лог обновления"/>
      <sheetName val="Список организаций"/>
      <sheetName val="Контакты"/>
      <sheetName val="БПр"/>
      <sheetName val="БТр"/>
      <sheetName val="С год"/>
      <sheetName val="С 01.01 - 30.06"/>
      <sheetName val="С 01.07 - 31.08"/>
      <sheetName val="С 01.09 - 31.12"/>
      <sheetName val="Комментарии"/>
      <sheetName val="Проверка"/>
      <sheetName val="REESTR_MO"/>
      <sheetName val="PLAN1X_LIST_ORG"/>
      <sheetName val="PLAN1X_CONTACTS"/>
      <sheetName val="PLAN1X_BPRO"/>
      <sheetName val="PLAN1X_BTR"/>
      <sheetName val="PLAN1X_T"/>
      <sheetName val="PLAN1X_MXPP"/>
      <sheetName val="tech_horisontal"/>
      <sheetName val="tech_vertical"/>
      <sheetName val="TECHSHEET"/>
      <sheetName val="modCommonProv"/>
      <sheetName val="modProv"/>
      <sheetName val="modCommonProcedures"/>
      <sheetName val="modBalPr"/>
      <sheetName val="modBalTr"/>
      <sheetName val="modSmeta"/>
      <sheetName val="modSmetaYear"/>
      <sheetName val="modReestr"/>
      <sheetName val="modListOrg"/>
      <sheetName val="modCommandButton"/>
      <sheetName val="modContactList"/>
      <sheetName val="modfrmRegion"/>
      <sheetName val="modProvGeneralProc"/>
      <sheetName val="modUpdTemplMain"/>
      <sheetName val="modInfo"/>
      <sheetName val="AUTHORISATION"/>
      <sheetName val="modfrmCheckInIsInProgress"/>
      <sheetName val="modfrmPLAN1XUpdateIsInProgress"/>
      <sheetName val="modCloneData"/>
      <sheetName val="Т2"/>
      <sheetName val="Т6"/>
    </sheetNames>
    <sheetDataSet>
      <sheetData sheetId="0"/>
      <sheetData sheetId="1"/>
      <sheetData sheetId="2"/>
      <sheetData sheetId="3"/>
      <sheetData sheetId="4"/>
      <sheetData sheetId="5">
        <row r="2">
          <cell r="R2" t="str">
            <v>Тарифы утверждались с учётом деления годовых затрат организаций на каждый соответствующий период календарной разбивки</v>
          </cell>
        </row>
        <row r="7">
          <cell r="L7" t="str">
            <v>Город Вилючинск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исьмо"/>
      <sheetName val="полезн.отпуск"/>
      <sheetName val="Структура пол. отп 1"/>
      <sheetName val="структура пол.от.1(3)"/>
      <sheetName val="Структура пол. отп 1 (2)"/>
      <sheetName val="cм.нак.35.56"/>
      <sheetName val="пуско-нал"/>
      <sheetName val="сравн.ан."/>
      <sheetName val="вспом.пуско-нал"/>
      <sheetName val="пуск-нал 2000"/>
      <sheetName val="1пол 2000"/>
      <sheetName val="см.янв.2000"/>
      <sheetName val="смета окт-дек"/>
      <sheetName val="смета Толм.ГЭС99"/>
      <sheetName val="См. затрат98"/>
      <sheetName val="Прочие затраты"/>
      <sheetName val="Плата на землю"/>
      <sheetName val="Внебюдж. фонды"/>
      <sheetName val="АРЕНДА"/>
      <sheetName val="диз. топл"/>
      <sheetName val="Расч.усл.топл.по ДЭС"/>
      <sheetName val="рем.фонд"/>
      <sheetName val="Вспомог. материалы"/>
      <sheetName val="оплата труда"/>
      <sheetName val="Бал. прибыль"/>
      <sheetName val="Справка эн. сбыту"/>
      <sheetName val="Проезд"/>
      <sheetName val="Командировки"/>
      <sheetName val="Баланс эл."/>
      <sheetName val="Струк.пол.отпуска. 2"/>
      <sheetName val="Потери Эл"/>
      <sheetName val="TABL6 (2)"/>
      <sheetName val="Затрат. по топл."/>
      <sheetName val="Коэфф.потерь"/>
      <sheetName val="Стоим.топл. по эл."/>
      <sheetName val="PLCAL96K"/>
      <sheetName val="Капит.влож."/>
      <sheetName val="расч.зарп."/>
      <sheetName val="Калькуляция"/>
      <sheetName val="Расчет расх.усл.топл."/>
      <sheetName val="Модуль1"/>
      <sheetName val="Модуль2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1.4.4-1"/>
      <sheetName val="1.4.5-1"/>
      <sheetName val="Список организаций"/>
      <sheetName val="ф2 инвалюта"/>
      <sheetName val="ф1 инвалюта"/>
      <sheetName val="FES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имена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FES"/>
      <sheetName val="д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  <sheetName val="Лист13"/>
    </sheetNames>
    <sheetDataSet>
      <sheetData sheetId="0"/>
      <sheetData sheetId="1">
        <row r="1">
          <cell r="A1" t="str">
            <v>Краснодарский край</v>
          </cell>
        </row>
      </sheetData>
      <sheetData sheetId="2"/>
      <sheetData sheetId="3">
        <row r="21">
          <cell r="H2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">
          <cell r="F18">
            <v>365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5 Прогноз эфф."/>
      <sheetName val="Лист13"/>
      <sheetName val="Титульный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_пр-во ЭЭ"/>
      <sheetName val="_пр-во ТЭ"/>
      <sheetName val="Производство теплоэнергии"/>
      <sheetName val="Передача электроэнергии"/>
      <sheetName val="_передача ЭЭ"/>
      <sheetName val="Передача теплоэнергии"/>
      <sheetName val="_передачаТЭ"/>
      <sheetName val="Финанс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Т9"/>
      <sheetName val="Ш_Т9"/>
      <sheetName val="Т10"/>
      <sheetName val="Ш_Т10"/>
      <sheetName val="Т11"/>
      <sheetName val="Т12"/>
      <sheetName val="Ш_Т8"/>
      <sheetName val="Ш_Произв_ЭЭ"/>
      <sheetName val="Ш_Передача_ЭЭ"/>
      <sheetName val="Ш_Т11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БазТариф"/>
      <sheetName val="Т22"/>
      <sheetName val="Ш_Т22"/>
      <sheetName val="Т23"/>
      <sheetName val="Т24"/>
      <sheetName val="Т24.1"/>
      <sheetName val="Т25"/>
      <sheetName val="Т25.1"/>
      <sheetName val="Т26"/>
      <sheetName val="Т27"/>
      <sheetName val="Ш_Т27"/>
      <sheetName val="Т28"/>
      <sheetName val="Т28.1"/>
      <sheetName val="Т28.2"/>
      <sheetName val="Т28.3"/>
      <sheetName val="Т29"/>
      <sheetName val="Ш_Т29"/>
      <sheetName val="Т29.1"/>
      <sheetName val="П1"/>
      <sheetName val="П2"/>
      <sheetName val="_пр-во ТЭ параметры"/>
      <sheetName val="_параметры"/>
      <sheetName val="_топливо"/>
      <sheetName val="Лист"/>
      <sheetName val="Баланс"/>
      <sheetName val="Ш_Произв_ТЭ"/>
      <sheetName val="Структура пол. отп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нига3"/>
      <sheetName val="F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ВО 29 км"/>
      <sheetName val="Баланс ВС"/>
      <sheetName val="Баланс ВО"/>
      <sheetName val="2.1.1_Сырье по видам"/>
      <sheetName val="2.2 ФОТ (ВО)"/>
      <sheetName val="2.2.1 ФОТ ВиК"/>
      <sheetName val="3_Индексы"/>
      <sheetName val="6.1_Операц расх (ВО)"/>
      <sheetName val="6.2_Эл-эн"/>
      <sheetName val="6.3_Неподконтр (ВО)"/>
      <sheetName val="6.5_Инд кол-ва акт (ВО)"/>
      <sheetName val="7_Расчет тарифа (ВО)"/>
      <sheetName val="Смета расходов ВО"/>
      <sheetName val="Расчет тарифа ВО"/>
      <sheetName val="ТЭП"/>
      <sheetName val="Ремонты"/>
      <sheetName val="СМОЖ"/>
      <sheetName val="Топливо"/>
      <sheetName val="Электроэнергия Филиал"/>
      <sheetName val="электроэнергия 29 км."/>
      <sheetName val="Реагенты_ГСМ"/>
      <sheetName val="Сырье_матер"/>
      <sheetName val="Электроэнергия"/>
      <sheetName val="Теплоэнергия"/>
      <sheetName val="Теплоноситель"/>
      <sheetName val="Покупка ХВ"/>
      <sheetName val="ФОТ по видам деят"/>
      <sheetName val="ФОТ всех"/>
      <sheetName val="Амортизация"/>
      <sheetName val="Кап вложения"/>
      <sheetName val="Индексы"/>
      <sheetName val="Распределение затрат"/>
      <sheetName val="Лист3"/>
      <sheetName val="Расчет тарифа 29км. (МИ)"/>
    </sheetNames>
    <definedNames>
      <definedName name="_________tt1" refersTo="#ССЫЛКА!"/>
      <definedName name="________tt1" refersTo="#ССЫЛКА!" sheetId="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D10">
            <v>5529.17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 ВС КСП"/>
      <sheetName val="баланс ВО КСП"/>
      <sheetName val="Баланс ВС"/>
      <sheetName val="Баланс ВО"/>
      <sheetName val="2.1.1_Сырье по видам"/>
      <sheetName val="2.2 ФОТ (ВС)"/>
      <sheetName val="2.2 ФОТ (ВО)"/>
      <sheetName val="2.2.1 ФОТ ВиК"/>
      <sheetName val="3_Индексы"/>
      <sheetName val="6.1_Операц расх (ВС)"/>
      <sheetName val="6.1_Операц расх (ВО)"/>
      <sheetName val="6.2_Эл-эн"/>
      <sheetName val="6.3_Неподконтр (ВС)"/>
      <sheetName val="6.3_Неподконтр (ВО)"/>
      <sheetName val="6.5_Инд кол-ва акт (ВС)"/>
      <sheetName val="6.5_Инд кол-ва акт (ВО)"/>
      <sheetName val="7_Расчет тарифа (ВС)"/>
      <sheetName val="7_Расчет тарифа (ВО)"/>
      <sheetName val="Смета расходов ХВС"/>
      <sheetName val="Расчет тарифа ХВС"/>
      <sheetName val="Смета расходов ВО"/>
      <sheetName val="Расчет тарифа ВО"/>
      <sheetName val="ТЭП"/>
      <sheetName val="Ремонты"/>
      <sheetName val="СМОЖ"/>
      <sheetName val="Топливо"/>
      <sheetName val="Электроэнергия Филиал"/>
      <sheetName val="электроэнергия КСП"/>
      <sheetName val="Реагенты_ГСМ"/>
      <sheetName val="Сырье_матер"/>
      <sheetName val="Электроэнергия"/>
      <sheetName val="Теплоэнергия"/>
      <sheetName val="Теплоноситель"/>
      <sheetName val="Покупка ХВ"/>
      <sheetName val="ФОТ по видам деят"/>
      <sheetName val="ФОТ всех"/>
      <sheetName val="Амортизация"/>
      <sheetName val="Кап вложения"/>
      <sheetName val="Индексы"/>
      <sheetName val="Распределение затрат"/>
      <sheetName val="Лист3"/>
      <sheetName val="Расчет тарифа КСП (МИ)"/>
    </sheetNames>
    <definedNames>
      <definedName name="_______tt1" refersTo="#ССЫЛКА!"/>
      <definedName name="______tt1" refersTo="#ССЫЛКА!"/>
      <definedName name="_____tt1" refersTo="#ССЫЛКА!"/>
      <definedName name="____tt1" refersTo="#ССЫЛКА!"/>
      <definedName name="___tt1" refersTo="#ССЫЛКА!"/>
      <definedName name="__tt1" refersTo="#ССЫЛКА!"/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ккк" refersTo="#ССЫЛКА!"/>
      <definedName name="мым" refersTo="#ССЫЛКА!"/>
      <definedName name="с" refersTo="#ССЫЛКА!"/>
      <definedName name="Сметасент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Книга3"/>
      <sheetName val="FES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Отчет"/>
      <sheetName val="Компания без проекта"/>
      <sheetName val="Отчет проект"/>
      <sheetName val="Отчет компания и проект"/>
      <sheetName val="Опции"/>
      <sheetName val="Язык"/>
    </sheetNames>
    <sheetDataSet>
      <sheetData sheetId="0">
        <row r="8">
          <cell r="D8">
            <v>1</v>
          </cell>
        </row>
        <row r="12">
          <cell r="BN12">
            <v>5</v>
          </cell>
        </row>
        <row r="109">
          <cell r="BN109" t="str">
            <v>12/ 2013</v>
          </cell>
        </row>
        <row r="113">
          <cell r="BN113">
            <v>0</v>
          </cell>
        </row>
        <row r="114">
          <cell r="BN114">
            <v>0</v>
          </cell>
        </row>
        <row r="115">
          <cell r="BN115">
            <v>1</v>
          </cell>
        </row>
        <row r="117">
          <cell r="BN117">
            <v>6985.2228813559323</v>
          </cell>
        </row>
        <row r="118">
          <cell r="BN118">
            <v>1257.3401186440678</v>
          </cell>
        </row>
        <row r="120">
          <cell r="BN120">
            <v>0</v>
          </cell>
        </row>
        <row r="121">
          <cell r="BN121">
            <v>0</v>
          </cell>
        </row>
        <row r="122">
          <cell r="BN122">
            <v>1</v>
          </cell>
        </row>
        <row r="124">
          <cell r="BN124">
            <v>4921.3810169491526</v>
          </cell>
        </row>
        <row r="126">
          <cell r="BN126">
            <v>9.3220338983050848</v>
          </cell>
        </row>
        <row r="127">
          <cell r="BN127">
            <v>810.36</v>
          </cell>
        </row>
        <row r="128">
          <cell r="BN128">
            <v>175.36</v>
          </cell>
        </row>
        <row r="129">
          <cell r="BN129">
            <v>2528.1440677966102</v>
          </cell>
        </row>
        <row r="130">
          <cell r="BN130">
            <v>1381.5254237288136</v>
          </cell>
        </row>
        <row r="131">
          <cell r="BN131">
            <v>0</v>
          </cell>
        </row>
        <row r="132">
          <cell r="BN132">
            <v>0</v>
          </cell>
        </row>
        <row r="133">
          <cell r="BN133">
            <v>16.66949152542373</v>
          </cell>
        </row>
        <row r="134">
          <cell r="BN134">
            <v>459.74440677966101</v>
          </cell>
        </row>
        <row r="137">
          <cell r="BN137" t="str">
            <v>12/ 2013</v>
          </cell>
        </row>
        <row r="140">
          <cell r="BN140">
            <v>4921.3810169491526</v>
          </cell>
        </row>
        <row r="141">
          <cell r="BN141">
            <v>0</v>
          </cell>
        </row>
        <row r="142">
          <cell r="BN142">
            <v>72.298455744332088</v>
          </cell>
        </row>
        <row r="143">
          <cell r="BN143">
            <v>6985.2228813559323</v>
          </cell>
        </row>
        <row r="144">
          <cell r="BN144">
            <v>0</v>
          </cell>
        </row>
        <row r="145">
          <cell r="BN145">
            <v>263.02444329072961</v>
          </cell>
        </row>
        <row r="147">
          <cell r="BN147">
            <v>12241.926797340146</v>
          </cell>
        </row>
        <row r="149">
          <cell r="BN149">
            <v>4921.3810169491526</v>
          </cell>
        </row>
        <row r="150">
          <cell r="BN150">
            <v>0</v>
          </cell>
        </row>
        <row r="151">
          <cell r="BN151">
            <v>4644.3995711589041</v>
          </cell>
        </row>
        <row r="152">
          <cell r="BN152">
            <v>188.95179231340774</v>
          </cell>
        </row>
        <row r="154">
          <cell r="BN154">
            <v>9754.7323804214648</v>
          </cell>
        </row>
        <row r="156">
          <cell r="BN156">
            <v>2487.1944169186809</v>
          </cell>
        </row>
        <row r="159">
          <cell r="BN159" t="str">
            <v>12/ 2013</v>
          </cell>
        </row>
        <row r="161">
          <cell r="BN161">
            <v>0</v>
          </cell>
        </row>
        <row r="164">
          <cell r="BN164">
            <v>0</v>
          </cell>
        </row>
        <row r="165">
          <cell r="BN165">
            <v>1</v>
          </cell>
        </row>
        <row r="166">
          <cell r="BN166">
            <v>0</v>
          </cell>
        </row>
        <row r="167">
          <cell r="BN167">
            <v>1</v>
          </cell>
        </row>
        <row r="168">
          <cell r="BN168">
            <v>0</v>
          </cell>
        </row>
        <row r="170">
          <cell r="BN170">
            <v>77115</v>
          </cell>
        </row>
        <row r="171">
          <cell r="BN171">
            <v>-0.42372881351911929</v>
          </cell>
        </row>
        <row r="172">
          <cell r="BN172">
            <v>0</v>
          </cell>
        </row>
        <row r="174">
          <cell r="BN174">
            <v>0</v>
          </cell>
        </row>
        <row r="175">
          <cell r="BN175">
            <v>0</v>
          </cell>
        </row>
        <row r="176">
          <cell r="BN176">
            <v>0</v>
          </cell>
        </row>
        <row r="177">
          <cell r="BN177">
            <v>0</v>
          </cell>
        </row>
        <row r="179">
          <cell r="BN179">
            <v>0</v>
          </cell>
        </row>
        <row r="182">
          <cell r="BN182" t="str">
            <v>12/ 2013</v>
          </cell>
        </row>
        <row r="184">
          <cell r="BN184">
            <v>0</v>
          </cell>
        </row>
        <row r="185">
          <cell r="BN185">
            <v>0</v>
          </cell>
        </row>
        <row r="186">
          <cell r="BN186">
            <v>0</v>
          </cell>
        </row>
        <row r="188">
          <cell r="BN188">
            <v>0</v>
          </cell>
        </row>
        <row r="189">
          <cell r="BN189">
            <v>100</v>
          </cell>
        </row>
        <row r="192">
          <cell r="BN192">
            <v>0</v>
          </cell>
        </row>
        <row r="193">
          <cell r="BN193">
            <v>0</v>
          </cell>
        </row>
        <row r="194">
          <cell r="BN194">
            <v>0</v>
          </cell>
        </row>
        <row r="195">
          <cell r="BN195">
            <v>0</v>
          </cell>
        </row>
        <row r="198">
          <cell r="BN198">
            <v>0</v>
          </cell>
        </row>
        <row r="199">
          <cell r="BN199">
            <v>0</v>
          </cell>
        </row>
        <row r="200">
          <cell r="BN200">
            <v>10</v>
          </cell>
        </row>
        <row r="201">
          <cell r="BN201">
            <v>0.12916666666666668</v>
          </cell>
        </row>
        <row r="203">
          <cell r="BN203">
            <v>0</v>
          </cell>
        </row>
        <row r="207">
          <cell r="BN207" t="str">
            <v>12/ 2013</v>
          </cell>
        </row>
        <row r="209">
          <cell r="BN209">
            <v>6985.2228813559323</v>
          </cell>
        </row>
        <row r="210">
          <cell r="BN210">
            <v>4904.7115254237287</v>
          </cell>
        </row>
        <row r="211">
          <cell r="BN211">
            <v>9.3220338983050848</v>
          </cell>
        </row>
        <row r="212">
          <cell r="BN212">
            <v>810.36</v>
          </cell>
        </row>
        <row r="213">
          <cell r="BN213">
            <v>175.36</v>
          </cell>
        </row>
        <row r="214">
          <cell r="BN214">
            <v>2528.1440677966102</v>
          </cell>
        </row>
        <row r="215">
          <cell r="BN215">
            <v>1381.5254237288136</v>
          </cell>
        </row>
        <row r="216">
          <cell r="BN216">
            <v>0</v>
          </cell>
        </row>
        <row r="217">
          <cell r="BN217">
            <v>2080.5113559322035</v>
          </cell>
        </row>
        <row r="218">
          <cell r="BN218">
            <v>0</v>
          </cell>
        </row>
        <row r="219">
          <cell r="BN219">
            <v>16.66949152542373</v>
          </cell>
        </row>
        <row r="220">
          <cell r="BN220">
            <v>2063.8418644067797</v>
          </cell>
        </row>
        <row r="221">
          <cell r="BN221">
            <v>202.29472316384187</v>
          </cell>
        </row>
        <row r="222">
          <cell r="BN222">
            <v>0.12916666666666668</v>
          </cell>
        </row>
        <row r="223">
          <cell r="BN223">
            <v>-229.83666666666613</v>
          </cell>
        </row>
        <row r="224">
          <cell r="BN224">
            <v>0</v>
          </cell>
        </row>
        <row r="225">
          <cell r="BN225">
            <v>0</v>
          </cell>
        </row>
        <row r="226">
          <cell r="BN226">
            <v>1631.5813079096051</v>
          </cell>
        </row>
        <row r="227">
          <cell r="BN227">
            <v>326.31626158192103</v>
          </cell>
        </row>
        <row r="228">
          <cell r="BN228">
            <v>1305.2650463276841</v>
          </cell>
        </row>
        <row r="231">
          <cell r="BN231" t="str">
            <v>12/ 2013</v>
          </cell>
        </row>
        <row r="233">
          <cell r="BN233">
            <v>8242.5630000000001</v>
          </cell>
        </row>
        <row r="234">
          <cell r="BN234">
            <v>-11</v>
          </cell>
        </row>
        <row r="235">
          <cell r="BN235">
            <v>-810.36</v>
          </cell>
        </row>
        <row r="236">
          <cell r="BN236">
            <v>-3002.88</v>
          </cell>
        </row>
        <row r="237">
          <cell r="BN237">
            <v>-1501.5666966101699</v>
          </cell>
        </row>
        <row r="238">
          <cell r="BN238">
            <v>-0.12916666666666668</v>
          </cell>
        </row>
        <row r="239">
          <cell r="BN239">
            <v>-229.83666666666613</v>
          </cell>
        </row>
        <row r="240">
          <cell r="BN240">
            <v>0</v>
          </cell>
        </row>
        <row r="242">
          <cell r="BN242">
            <v>2686.7904700564977</v>
          </cell>
        </row>
        <row r="244">
          <cell r="BN244">
            <v>0</v>
          </cell>
        </row>
        <row r="245">
          <cell r="BN245">
            <v>0</v>
          </cell>
        </row>
        <row r="246">
          <cell r="BN246">
            <v>0</v>
          </cell>
        </row>
        <row r="247">
          <cell r="BN247">
            <v>0</v>
          </cell>
        </row>
        <row r="248">
          <cell r="BN248">
            <v>0</v>
          </cell>
        </row>
        <row r="250">
          <cell r="BN250">
            <v>0</v>
          </cell>
        </row>
        <row r="252">
          <cell r="BN252">
            <v>0</v>
          </cell>
        </row>
        <row r="253">
          <cell r="BN253">
            <v>0</v>
          </cell>
        </row>
        <row r="254">
          <cell r="BN254">
            <v>0</v>
          </cell>
        </row>
        <row r="255">
          <cell r="BN255">
            <v>0</v>
          </cell>
        </row>
        <row r="256">
          <cell r="BN256">
            <v>-1381.5254237288136</v>
          </cell>
        </row>
        <row r="257">
          <cell r="BN257">
            <v>0</v>
          </cell>
        </row>
        <row r="259">
          <cell r="BN259">
            <v>-1381.5254237288136</v>
          </cell>
        </row>
        <row r="261">
          <cell r="BN261">
            <v>1305.2650463276841</v>
          </cell>
        </row>
        <row r="262">
          <cell r="BN262">
            <v>56200.900385058732</v>
          </cell>
        </row>
        <row r="265">
          <cell r="BN265" t="str">
            <v>12/ 2013</v>
          </cell>
        </row>
        <row r="267">
          <cell r="BN267">
            <v>56200.900385058732</v>
          </cell>
        </row>
        <row r="268">
          <cell r="BN268">
            <v>6985.2228813559323</v>
          </cell>
        </row>
        <row r="269">
          <cell r="BN269">
            <v>0</v>
          </cell>
        </row>
        <row r="270">
          <cell r="BN270">
            <v>72.298455744332088</v>
          </cell>
        </row>
        <row r="271">
          <cell r="BN271">
            <v>0</v>
          </cell>
        </row>
        <row r="272">
          <cell r="BN272">
            <v>4921.3810169491526</v>
          </cell>
        </row>
        <row r="273">
          <cell r="BN273">
            <v>263.02444329072961</v>
          </cell>
        </row>
        <row r="274">
          <cell r="BN274">
            <v>8</v>
          </cell>
        </row>
        <row r="275">
          <cell r="BN275">
            <v>1145</v>
          </cell>
        </row>
        <row r="276">
          <cell r="BN276">
            <v>69595.827182398891</v>
          </cell>
        </row>
        <row r="278">
          <cell r="BN278">
            <v>110342.57627118648</v>
          </cell>
        </row>
        <row r="279">
          <cell r="BN279">
            <v>0</v>
          </cell>
        </row>
        <row r="280">
          <cell r="BN280">
            <v>110342.57627118648</v>
          </cell>
        </row>
        <row r="281">
          <cell r="BN281">
            <v>0</v>
          </cell>
        </row>
        <row r="282">
          <cell r="BN282">
            <v>110342.57627118648</v>
          </cell>
        </row>
        <row r="284">
          <cell r="BN284">
            <v>179938.40345358537</v>
          </cell>
        </row>
        <row r="286">
          <cell r="BN286">
            <v>4921.3810169491526</v>
          </cell>
        </row>
        <row r="287">
          <cell r="BN287">
            <v>4921.3810169491526</v>
          </cell>
        </row>
        <row r="288">
          <cell r="BN288">
            <v>0</v>
          </cell>
        </row>
        <row r="289">
          <cell r="BN289">
            <v>4644.3995711589041</v>
          </cell>
        </row>
        <row r="290">
          <cell r="BN290">
            <v>188.95179231340774</v>
          </cell>
        </row>
        <row r="291">
          <cell r="BN291">
            <v>0</v>
          </cell>
        </row>
        <row r="292">
          <cell r="BN292">
            <v>0</v>
          </cell>
        </row>
        <row r="293">
          <cell r="BN293">
            <v>975</v>
          </cell>
        </row>
        <row r="294">
          <cell r="BN294">
            <v>10729.732380421465</v>
          </cell>
        </row>
        <row r="296">
          <cell r="BN296">
            <v>10</v>
          </cell>
        </row>
        <row r="298">
          <cell r="BN298">
            <v>100</v>
          </cell>
        </row>
        <row r="299">
          <cell r="BN299">
            <v>169098.67107316395</v>
          </cell>
        </row>
        <row r="300">
          <cell r="BN300">
            <v>0</v>
          </cell>
        </row>
        <row r="301">
          <cell r="BN301">
            <v>169198.67107316395</v>
          </cell>
        </row>
        <row r="303">
          <cell r="BN303">
            <v>179938.4034535854</v>
          </cell>
        </row>
        <row r="304">
          <cell r="BN304">
            <v>0</v>
          </cell>
        </row>
      </sheetData>
      <sheetData sheetId="1" refreshError="1"/>
      <sheetData sheetId="2">
        <row r="6">
          <cell r="A6" t="str">
            <v>Включение проектов в суммарные результаты:</v>
          </cell>
        </row>
        <row r="11">
          <cell r="BN11" t="str">
            <v>12/ 2013</v>
          </cell>
        </row>
        <row r="16">
          <cell r="BN16">
            <v>1339.4404372881356</v>
          </cell>
        </row>
        <row r="17">
          <cell r="BN17">
            <v>82.100318644067798</v>
          </cell>
        </row>
        <row r="18">
          <cell r="BN18">
            <v>485.10803166101692</v>
          </cell>
        </row>
        <row r="19">
          <cell r="BN19">
            <v>25.363624881355936</v>
          </cell>
        </row>
        <row r="20">
          <cell r="BN20">
            <v>0</v>
          </cell>
        </row>
        <row r="21">
          <cell r="BN21">
            <v>0</v>
          </cell>
        </row>
        <row r="22">
          <cell r="BN22">
            <v>0</v>
          </cell>
        </row>
        <row r="23">
          <cell r="BN23">
            <v>0</v>
          </cell>
        </row>
        <row r="24">
          <cell r="BN24">
            <v>0</v>
          </cell>
        </row>
        <row r="25">
          <cell r="BN25">
            <v>0</v>
          </cell>
        </row>
        <row r="26">
          <cell r="BN26">
            <v>854.33240562711876</v>
          </cell>
        </row>
        <row r="27">
          <cell r="BN27">
            <v>56.736693762711859</v>
          </cell>
        </row>
        <row r="28">
          <cell r="BN28">
            <v>0</v>
          </cell>
        </row>
        <row r="29">
          <cell r="BN29">
            <v>0</v>
          </cell>
        </row>
        <row r="30">
          <cell r="BN30">
            <v>854.33240562711876</v>
          </cell>
        </row>
        <row r="31">
          <cell r="BN31">
            <v>56.736693762711859</v>
          </cell>
        </row>
        <row r="33">
          <cell r="BN33">
            <v>342.4659278370475</v>
          </cell>
        </row>
        <row r="34">
          <cell r="BN34">
            <v>16.149666255126487</v>
          </cell>
        </row>
        <row r="35">
          <cell r="BN35">
            <v>4.0320931778599821E-14</v>
          </cell>
        </row>
        <row r="36">
          <cell r="BN36">
            <v>4.0320931778599821E-14</v>
          </cell>
        </row>
        <row r="37">
          <cell r="BN37">
            <v>0</v>
          </cell>
        </row>
        <row r="38">
          <cell r="BN38">
            <v>0</v>
          </cell>
        </row>
        <row r="39">
          <cell r="BN39">
            <v>967.0764537834832</v>
          </cell>
        </row>
        <row r="40">
          <cell r="BN40">
            <v>967.0764537834832</v>
          </cell>
        </row>
        <row r="41">
          <cell r="BN41">
            <v>0</v>
          </cell>
        </row>
        <row r="42">
          <cell r="BN42">
            <v>0</v>
          </cell>
        </row>
        <row r="43">
          <cell r="BN43">
            <v>0</v>
          </cell>
        </row>
        <row r="44">
          <cell r="BN44">
            <v>0</v>
          </cell>
        </row>
        <row r="47">
          <cell r="BN47" t="str">
            <v>12/ 2013</v>
          </cell>
        </row>
        <row r="49">
          <cell r="BN49">
            <v>7441.3357627118648</v>
          </cell>
        </row>
        <row r="50">
          <cell r="BN50">
            <v>456.11288135593225</v>
          </cell>
        </row>
        <row r="51">
          <cell r="BN51">
            <v>5259.941265161634</v>
          </cell>
        </row>
        <row r="52">
          <cell r="BN52">
            <v>355.22973973790499</v>
          </cell>
        </row>
        <row r="53">
          <cell r="BN53">
            <v>11.940677966101696</v>
          </cell>
        </row>
        <row r="54">
          <cell r="BN54">
            <v>2.6186440677966099</v>
          </cell>
        </row>
        <row r="55">
          <cell r="BN55">
            <v>930.96</v>
          </cell>
        </row>
        <row r="56">
          <cell r="BN56">
            <v>120.6</v>
          </cell>
        </row>
        <row r="57">
          <cell r="BN57">
            <v>206.9572</v>
          </cell>
        </row>
        <row r="58">
          <cell r="BN58">
            <v>31.597200000000001</v>
          </cell>
        </row>
        <row r="59">
          <cell r="BN59">
            <v>2650.0347898305085</v>
          </cell>
        </row>
        <row r="60">
          <cell r="BN60">
            <v>121.8907220338983</v>
          </cell>
        </row>
        <row r="61">
          <cell r="BN61">
            <v>1381.5254237288136</v>
          </cell>
        </row>
        <row r="62">
          <cell r="BN62">
            <v>0</v>
          </cell>
        </row>
        <row r="63">
          <cell r="BN63">
            <v>78.523173636210132</v>
          </cell>
        </row>
        <row r="64">
          <cell r="BN64">
            <v>78.523173636210132</v>
          </cell>
        </row>
        <row r="65">
          <cell r="BN65">
            <v>2181.3944975502309</v>
          </cell>
        </row>
        <row r="66">
          <cell r="BN66">
            <v>100.88314161802725</v>
          </cell>
        </row>
        <row r="67">
          <cell r="BN67">
            <v>0</v>
          </cell>
        </row>
        <row r="68">
          <cell r="BN68">
            <v>0</v>
          </cell>
        </row>
        <row r="69">
          <cell r="BN69">
            <v>33.069152542372883</v>
          </cell>
        </row>
        <row r="70">
          <cell r="BN70">
            <v>16.399661016949153</v>
          </cell>
        </row>
        <row r="71">
          <cell r="BN71">
            <v>2148.3253450078578</v>
          </cell>
        </row>
        <row r="72">
          <cell r="BN72">
            <v>84.483480601078099</v>
          </cell>
        </row>
        <row r="73">
          <cell r="BN73">
            <v>206.02987248928727</v>
          </cell>
        </row>
        <row r="74">
          <cell r="BN74">
            <v>3.7351493254454176</v>
          </cell>
        </row>
        <row r="75">
          <cell r="BN75">
            <v>0.12916666666696378</v>
          </cell>
        </row>
        <row r="76">
          <cell r="BN76">
            <v>2.971016025791566E-13</v>
          </cell>
        </row>
        <row r="77">
          <cell r="BN77">
            <v>-229.83666666666613</v>
          </cell>
        </row>
        <row r="78">
          <cell r="BN78">
            <v>0</v>
          </cell>
        </row>
        <row r="79">
          <cell r="BN79">
            <v>0</v>
          </cell>
        </row>
        <row r="80">
          <cell r="BN80">
            <v>0</v>
          </cell>
        </row>
        <row r="81">
          <cell r="BN81">
            <v>0</v>
          </cell>
        </row>
        <row r="82">
          <cell r="BN82">
            <v>0</v>
          </cell>
        </row>
        <row r="83">
          <cell r="BN83">
            <v>1712.3296391852375</v>
          </cell>
        </row>
        <row r="84">
          <cell r="BN84">
            <v>80.748331275632381</v>
          </cell>
        </row>
        <row r="85">
          <cell r="BN85">
            <v>342.4659278370475</v>
          </cell>
        </row>
        <row r="86">
          <cell r="BN86">
            <v>16.149666255126487</v>
          </cell>
        </row>
        <row r="87">
          <cell r="BN87">
            <v>1369.86371134819</v>
          </cell>
        </row>
        <row r="88">
          <cell r="BN88">
            <v>64.598665020505891</v>
          </cell>
        </row>
        <row r="89">
          <cell r="BN89">
            <v>0</v>
          </cell>
        </row>
        <row r="90">
          <cell r="BN90">
            <v>0</v>
          </cell>
        </row>
        <row r="91">
          <cell r="BN91">
            <v>1369.86371134819</v>
          </cell>
        </row>
        <row r="92">
          <cell r="BN92">
            <v>64.598665020505891</v>
          </cell>
        </row>
        <row r="93">
          <cell r="BN93">
            <v>84893.631323799927</v>
          </cell>
        </row>
        <row r="94">
          <cell r="BN94">
            <v>32285.184917302679</v>
          </cell>
        </row>
        <row r="147">
          <cell r="BN147" t="str">
            <v>12/ 2013</v>
          </cell>
        </row>
        <row r="149">
          <cell r="BN149">
            <v>8780.7762000000002</v>
          </cell>
        </row>
        <row r="150">
          <cell r="BN150">
            <v>538.21320000000003</v>
          </cell>
        </row>
        <row r="151">
          <cell r="BN151">
            <v>-14.09</v>
          </cell>
        </row>
        <row r="152">
          <cell r="BN152">
            <v>-3.09</v>
          </cell>
        </row>
        <row r="153">
          <cell r="BN153">
            <v>-930.96</v>
          </cell>
        </row>
        <row r="154">
          <cell r="BN154">
            <v>-120.6</v>
          </cell>
        </row>
        <row r="155">
          <cell r="BN155">
            <v>-3166.0626520000001</v>
          </cell>
        </row>
        <row r="156">
          <cell r="BN156">
            <v>-163.18265199999999</v>
          </cell>
        </row>
        <row r="157">
          <cell r="BN157">
            <v>-1609.7854059534536</v>
          </cell>
        </row>
        <row r="158">
          <cell r="BN158">
            <v>-108.21870934328376</v>
          </cell>
        </row>
        <row r="159">
          <cell r="BN159">
            <v>-0.12916666666696378</v>
          </cell>
        </row>
        <row r="160">
          <cell r="BN160">
            <v>-2.971016025791566E-13</v>
          </cell>
        </row>
        <row r="161">
          <cell r="BN161">
            <v>-229.83666666666613</v>
          </cell>
        </row>
        <row r="162">
          <cell r="BN162">
            <v>0</v>
          </cell>
        </row>
        <row r="163">
          <cell r="BN163">
            <v>0</v>
          </cell>
        </row>
        <row r="164">
          <cell r="BN164">
            <v>0</v>
          </cell>
        </row>
        <row r="166">
          <cell r="BN166">
            <v>2829.9123087132134</v>
          </cell>
        </row>
        <row r="168">
          <cell r="BN168">
            <v>0</v>
          </cell>
        </row>
        <row r="169">
          <cell r="BN169">
            <v>0</v>
          </cell>
        </row>
        <row r="170">
          <cell r="BN170">
            <v>0</v>
          </cell>
        </row>
        <row r="171">
          <cell r="BN171">
            <v>0</v>
          </cell>
        </row>
        <row r="172">
          <cell r="BN172">
            <v>0</v>
          </cell>
        </row>
        <row r="173">
          <cell r="BN173">
            <v>0</v>
          </cell>
        </row>
        <row r="174">
          <cell r="BN174">
            <v>-0.19864885665464271</v>
          </cell>
        </row>
        <row r="175">
          <cell r="BN175">
            <v>-0.19864885665464271</v>
          </cell>
        </row>
        <row r="176">
          <cell r="BN176">
            <v>0</v>
          </cell>
        </row>
        <row r="177">
          <cell r="BN177">
            <v>0</v>
          </cell>
        </row>
        <row r="179">
          <cell r="BN179">
            <v>-0.19864885665464271</v>
          </cell>
        </row>
        <row r="181">
          <cell r="BN181">
            <v>0</v>
          </cell>
        </row>
        <row r="182">
          <cell r="BN182">
            <v>0</v>
          </cell>
        </row>
        <row r="183">
          <cell r="BN183">
            <v>0</v>
          </cell>
        </row>
        <row r="184">
          <cell r="BN184">
            <v>0</v>
          </cell>
        </row>
        <row r="185">
          <cell r="BN185">
            <v>0</v>
          </cell>
        </row>
        <row r="186">
          <cell r="BN186">
            <v>0</v>
          </cell>
        </row>
        <row r="187">
          <cell r="BN187">
            <v>0</v>
          </cell>
        </row>
        <row r="188">
          <cell r="BN188">
            <v>0</v>
          </cell>
        </row>
        <row r="189">
          <cell r="BN189">
            <v>-1381.5254237288136</v>
          </cell>
        </row>
        <row r="190">
          <cell r="BN190">
            <v>0</v>
          </cell>
        </row>
        <row r="191">
          <cell r="BN191">
            <v>0</v>
          </cell>
        </row>
        <row r="192">
          <cell r="BN192">
            <v>0</v>
          </cell>
        </row>
        <row r="194">
          <cell r="BN194">
            <v>-1381.5254237288136</v>
          </cell>
        </row>
        <row r="196">
          <cell r="BN196">
            <v>1448.1882361277453</v>
          </cell>
        </row>
        <row r="197">
          <cell r="BN197">
            <v>91854.2916306806</v>
          </cell>
        </row>
        <row r="250">
          <cell r="BN250" t="str">
            <v>12/ 2013</v>
          </cell>
        </row>
        <row r="252">
          <cell r="BN252">
            <v>85897.752539335299</v>
          </cell>
        </row>
        <row r="253">
          <cell r="BN253">
            <v>29696.852154276567</v>
          </cell>
        </row>
        <row r="254">
          <cell r="BN254">
            <v>7254.3294813559542</v>
          </cell>
        </row>
        <row r="255">
          <cell r="BN255">
            <v>269.10660000002184</v>
          </cell>
        </row>
        <row r="256">
          <cell r="BN256">
            <v>1.5450000000000033</v>
          </cell>
        </row>
        <row r="257">
          <cell r="BN257">
            <v>1.5450000000000033</v>
          </cell>
        </row>
        <row r="258">
          <cell r="BN258">
            <v>72.298455744332088</v>
          </cell>
        </row>
        <row r="259">
          <cell r="BN259">
            <v>0</v>
          </cell>
        </row>
        <row r="260">
          <cell r="BN260">
            <v>0</v>
          </cell>
        </row>
        <row r="261">
          <cell r="BN261">
            <v>0</v>
          </cell>
        </row>
        <row r="262">
          <cell r="BN262">
            <v>4921.3810169491526</v>
          </cell>
        </row>
        <row r="263">
          <cell r="BN263">
            <v>0</v>
          </cell>
        </row>
        <row r="264">
          <cell r="BN264">
            <v>263.02444329072961</v>
          </cell>
        </row>
        <row r="265">
          <cell r="BN265">
            <v>0</v>
          </cell>
        </row>
        <row r="266">
          <cell r="BN266">
            <v>520.7340597255843</v>
          </cell>
        </row>
        <row r="267">
          <cell r="BN267">
            <v>512.7340597255843</v>
          </cell>
        </row>
        <row r="268">
          <cell r="BN268">
            <v>1145</v>
          </cell>
        </row>
        <row r="269">
          <cell r="BN269">
            <v>0</v>
          </cell>
        </row>
        <row r="271">
          <cell r="BN271">
            <v>100076.06499640104</v>
          </cell>
        </row>
        <row r="273">
          <cell r="BN273">
            <v>112357.3567149914</v>
          </cell>
        </row>
        <row r="274">
          <cell r="BN274">
            <v>2014.7804438049218</v>
          </cell>
        </row>
        <row r="275">
          <cell r="BN275">
            <v>0</v>
          </cell>
        </row>
        <row r="276">
          <cell r="BN276">
            <v>0</v>
          </cell>
        </row>
        <row r="277">
          <cell r="BN277">
            <v>112357.3567149914</v>
          </cell>
        </row>
        <row r="278">
          <cell r="BN278">
            <v>2014.7804438049218</v>
          </cell>
        </row>
        <row r="279">
          <cell r="BN279">
            <v>0</v>
          </cell>
        </row>
        <row r="280">
          <cell r="BN280">
            <v>0</v>
          </cell>
        </row>
        <row r="282">
          <cell r="BN282">
            <v>112357.3567149914</v>
          </cell>
        </row>
        <row r="284">
          <cell r="BN284">
            <v>212433.42171139244</v>
          </cell>
        </row>
        <row r="286">
          <cell r="BN286">
            <v>4922.9260169491527</v>
          </cell>
        </row>
        <row r="287">
          <cell r="BN287">
            <v>1.5450000000000033</v>
          </cell>
        </row>
        <row r="288">
          <cell r="BN288">
            <v>4922.9260169491527</v>
          </cell>
        </row>
        <row r="289">
          <cell r="BN289">
            <v>1.5450000000000033</v>
          </cell>
        </row>
        <row r="290">
          <cell r="BN290">
            <v>0</v>
          </cell>
        </row>
        <row r="291">
          <cell r="BN291">
            <v>0</v>
          </cell>
        </row>
        <row r="292">
          <cell r="BN292">
            <v>4792.3879116633316</v>
          </cell>
        </row>
        <row r="293">
          <cell r="BN293">
            <v>147.98834050442758</v>
          </cell>
        </row>
        <row r="294">
          <cell r="BN294">
            <v>249.25179231340775</v>
          </cell>
        </row>
        <row r="295">
          <cell r="BN295">
            <v>60.3</v>
          </cell>
        </row>
        <row r="296">
          <cell r="BN296">
            <v>0</v>
          </cell>
        </row>
        <row r="297">
          <cell r="BN297">
            <v>0</v>
          </cell>
        </row>
        <row r="298">
          <cell r="BN298">
            <v>0</v>
          </cell>
        </row>
        <row r="299">
          <cell r="BN299">
            <v>0</v>
          </cell>
        </row>
        <row r="300">
          <cell r="BN300">
            <v>975</v>
          </cell>
        </row>
        <row r="301">
          <cell r="BN301">
            <v>0</v>
          </cell>
        </row>
        <row r="303">
          <cell r="BN303">
            <v>10939.565720925892</v>
          </cell>
        </row>
        <row r="305">
          <cell r="BN305">
            <v>10.000000000025466</v>
          </cell>
        </row>
        <row r="306">
          <cell r="BN306">
            <v>2.5465851649641991E-11</v>
          </cell>
        </row>
        <row r="308">
          <cell r="BN308">
            <v>100</v>
          </cell>
        </row>
        <row r="309">
          <cell r="BN309">
            <v>0</v>
          </cell>
        </row>
        <row r="310">
          <cell r="BN310">
            <v>201383.85599046663</v>
          </cell>
        </row>
        <row r="311">
          <cell r="BN311">
            <v>32285.184917302679</v>
          </cell>
        </row>
        <row r="312">
          <cell r="BN312">
            <v>0</v>
          </cell>
        </row>
        <row r="313">
          <cell r="BN313">
            <v>0</v>
          </cell>
        </row>
        <row r="315">
          <cell r="BN315">
            <v>201483.85599046663</v>
          </cell>
        </row>
        <row r="317">
          <cell r="BN317">
            <v>212433.42171139256</v>
          </cell>
        </row>
        <row r="318">
          <cell r="BN318">
            <v>0</v>
          </cell>
        </row>
        <row r="346">
          <cell r="BN346" t="str">
            <v>12/ 2013</v>
          </cell>
        </row>
        <row r="348">
          <cell r="BN348">
            <v>7.7631518584490869E-2</v>
          </cell>
        </row>
        <row r="349">
          <cell r="BN349">
            <v>8.1864803842990302E-2</v>
          </cell>
        </row>
        <row r="350">
          <cell r="BN350">
            <v>0.14627491288297129</v>
          </cell>
        </row>
        <row r="351">
          <cell r="BN351">
            <v>0.70685444561162236</v>
          </cell>
        </row>
        <row r="352">
          <cell r="BN352">
            <v>0.18408841571327875</v>
          </cell>
        </row>
        <row r="354">
          <cell r="BN354">
            <v>0.32554158931898625</v>
          </cell>
        </row>
        <row r="355">
          <cell r="BN355">
            <v>0.26043327145518896</v>
          </cell>
        </row>
        <row r="357">
          <cell r="BN357">
            <v>0.42170778798706954</v>
          </cell>
        </row>
        <row r="358">
          <cell r="BN358">
            <v>0.44470372307672151</v>
          </cell>
        </row>
        <row r="359">
          <cell r="BN359">
            <v>0.79459053583685169</v>
          </cell>
        </row>
        <row r="361">
          <cell r="BN361">
            <v>29.246077771575678</v>
          </cell>
        </row>
        <row r="362">
          <cell r="BN362">
            <v>28.077838337599051</v>
          </cell>
        </row>
        <row r="364">
          <cell r="BN364">
            <v>9.1480838955946151</v>
          </cell>
        </row>
        <row r="365">
          <cell r="BN365">
            <v>8.5217624588250427</v>
          </cell>
        </row>
        <row r="366">
          <cell r="BN366">
            <v>7.8520258235685407</v>
          </cell>
        </row>
        <row r="367">
          <cell r="BN367">
            <v>89136.499275475144</v>
          </cell>
        </row>
        <row r="369">
          <cell r="BN369">
            <v>0.94845648282311357</v>
          </cell>
        </row>
        <row r="370">
          <cell r="BN370">
            <v>18.401081935643084</v>
          </cell>
        </row>
        <row r="371">
          <cell r="BN371">
            <v>4.7073572131278146E-5</v>
          </cell>
        </row>
        <row r="372">
          <cell r="BN372">
            <v>11212.779892576111</v>
          </cell>
        </row>
        <row r="373">
          <cell r="BN373">
            <v>13257.74559366167</v>
          </cell>
        </row>
        <row r="451">
          <cell r="BN451" t="str">
            <v>12/ 2013</v>
          </cell>
        </row>
        <row r="455">
          <cell r="BN455">
            <v>0.14499999999999999</v>
          </cell>
        </row>
        <row r="456">
          <cell r="BN456">
            <v>1.1347621038123146E-2</v>
          </cell>
        </row>
        <row r="457">
          <cell r="BN457">
            <v>1.9680106004656244</v>
          </cell>
        </row>
        <row r="460">
          <cell r="BN460">
            <v>2829.9123087132134</v>
          </cell>
        </row>
        <row r="461">
          <cell r="BN461">
            <v>0.12916666666696378</v>
          </cell>
        </row>
        <row r="462">
          <cell r="BN462">
            <v>-0.19864885665464271</v>
          </cell>
        </row>
        <row r="463">
          <cell r="BN463" t="str">
            <v/>
          </cell>
        </row>
        <row r="464">
          <cell r="BN464" t="str">
            <v/>
          </cell>
        </row>
        <row r="465">
          <cell r="BN465" t="str">
            <v/>
          </cell>
        </row>
        <row r="466">
          <cell r="BN466">
            <v>-1381.5254237288136</v>
          </cell>
        </row>
        <row r="467">
          <cell r="BN467" t="str">
            <v/>
          </cell>
        </row>
        <row r="468">
          <cell r="BN468" t="str">
            <v/>
          </cell>
        </row>
        <row r="470">
          <cell r="BN470">
            <v>1448.3174027944124</v>
          </cell>
        </row>
        <row r="471">
          <cell r="BN471">
            <v>735.92967560832528</v>
          </cell>
        </row>
        <row r="472">
          <cell r="BN472">
            <v>158199.3417278984</v>
          </cell>
        </row>
        <row r="475">
          <cell r="BN475">
            <v>223778.67132942931</v>
          </cell>
        </row>
        <row r="476">
          <cell r="BN476">
            <v>1</v>
          </cell>
        </row>
        <row r="480">
          <cell r="BN480">
            <v>1</v>
          </cell>
        </row>
        <row r="484">
          <cell r="BN484">
            <v>0.19864885665464271</v>
          </cell>
        </row>
        <row r="485">
          <cell r="BN485">
            <v>0.10093891598329963</v>
          </cell>
        </row>
        <row r="517">
          <cell r="BN517" t="str">
            <v>12/ 2013</v>
          </cell>
        </row>
        <row r="521">
          <cell r="BN521">
            <v>0.14499999999999999</v>
          </cell>
        </row>
        <row r="522">
          <cell r="BN522">
            <v>1.1347621038123146E-2</v>
          </cell>
        </row>
        <row r="523">
          <cell r="BN523">
            <v>1.9680106004656244</v>
          </cell>
        </row>
        <row r="526">
          <cell r="BN526">
            <v>2829.9123087132134</v>
          </cell>
        </row>
        <row r="527">
          <cell r="BN527" t="str">
            <v/>
          </cell>
        </row>
        <row r="528">
          <cell r="BN528">
            <v>-0.19864885665464271</v>
          </cell>
        </row>
        <row r="529">
          <cell r="BN529" t="str">
            <v/>
          </cell>
        </row>
        <row r="530">
          <cell r="BN530">
            <v>0</v>
          </cell>
        </row>
        <row r="531">
          <cell r="BN531">
            <v>0</v>
          </cell>
        </row>
        <row r="532">
          <cell r="BN532">
            <v>-1381.5254237288136</v>
          </cell>
        </row>
        <row r="533">
          <cell r="BN533" t="str">
            <v/>
          </cell>
        </row>
        <row r="534">
          <cell r="BN534" t="str">
            <v/>
          </cell>
        </row>
        <row r="536">
          <cell r="BN536">
            <v>1448.1882361277453</v>
          </cell>
        </row>
        <row r="537">
          <cell r="BN537">
            <v>735.86404249301756</v>
          </cell>
        </row>
        <row r="538">
          <cell r="BN538">
            <v>72253.864147108936</v>
          </cell>
        </row>
        <row r="541">
          <cell r="BN541">
            <v>91854.291630680629</v>
          </cell>
        </row>
        <row r="542">
          <cell r="BN542">
            <v>1</v>
          </cell>
        </row>
        <row r="546">
          <cell r="BN546">
            <v>1</v>
          </cell>
        </row>
        <row r="550">
          <cell r="BN550">
            <v>0.19864885665464271</v>
          </cell>
        </row>
        <row r="551">
          <cell r="BN551">
            <v>0.10093891598329963</v>
          </cell>
        </row>
        <row r="583">
          <cell r="BN583" t="str">
            <v>12/ 2013</v>
          </cell>
        </row>
        <row r="586">
          <cell r="BN586">
            <v>0.14499999999999999</v>
          </cell>
        </row>
        <row r="587">
          <cell r="BN587">
            <v>1.1347621038123146E-2</v>
          </cell>
        </row>
        <row r="588">
          <cell r="BN588">
            <v>1.9680106004656244</v>
          </cell>
        </row>
        <row r="591">
          <cell r="BN591">
            <v>2829.9123087132134</v>
          </cell>
        </row>
        <row r="592">
          <cell r="BN592" t="str">
            <v/>
          </cell>
        </row>
        <row r="593">
          <cell r="BN593">
            <v>-0.19864885665464271</v>
          </cell>
        </row>
        <row r="594">
          <cell r="BN594">
            <v>0</v>
          </cell>
        </row>
        <row r="595">
          <cell r="BN595" t="str">
            <v/>
          </cell>
        </row>
        <row r="596">
          <cell r="BN596" t="str">
            <v/>
          </cell>
        </row>
        <row r="597">
          <cell r="BN597">
            <v>-1381.5254237288136</v>
          </cell>
        </row>
        <row r="598">
          <cell r="BN598" t="str">
            <v/>
          </cell>
        </row>
        <row r="600">
          <cell r="BN600">
            <v>1448.1882361277453</v>
          </cell>
        </row>
        <row r="601">
          <cell r="BN601">
            <v>735.86404249301756</v>
          </cell>
        </row>
        <row r="602">
          <cell r="BN602">
            <v>119463.41519248355</v>
          </cell>
        </row>
        <row r="605">
          <cell r="BN605">
            <v>174784.29163068064</v>
          </cell>
        </row>
        <row r="606">
          <cell r="BN606">
            <v>1</v>
          </cell>
        </row>
        <row r="610">
          <cell r="BN610">
            <v>1</v>
          </cell>
        </row>
        <row r="614">
          <cell r="BN614">
            <v>0.19864885665464271</v>
          </cell>
        </row>
        <row r="615">
          <cell r="BN615">
            <v>0.10093891598329963</v>
          </cell>
        </row>
        <row r="647">
          <cell r="BN647" t="str">
            <v>12/ 2013</v>
          </cell>
        </row>
        <row r="650">
          <cell r="BN650">
            <v>0.14499999999999999</v>
          </cell>
        </row>
        <row r="651">
          <cell r="BN651">
            <v>1.1347621038123146E-2</v>
          </cell>
        </row>
        <row r="652">
          <cell r="BN652">
            <v>1.9680106004656244</v>
          </cell>
        </row>
        <row r="656">
          <cell r="BN656">
            <v>735.86404249301756</v>
          </cell>
        </row>
        <row r="657">
          <cell r="BN657">
            <v>0</v>
          </cell>
        </row>
        <row r="658">
          <cell r="BN658">
            <v>58732.459786438179</v>
          </cell>
        </row>
        <row r="659">
          <cell r="BN659">
            <v>873.29828182818596</v>
          </cell>
        </row>
        <row r="672">
          <cell r="A672" t="str">
            <v>ОСНОВНЫЕ ПОКАЗАТЕЛИ КОМПАНИИ</v>
          </cell>
          <cell r="F672" t="str">
            <v>"0"</v>
          </cell>
          <cell r="G672" t="str">
            <v>1/ 2009</v>
          </cell>
          <cell r="H672" t="str">
            <v>2/ 2009</v>
          </cell>
          <cell r="I672" t="str">
            <v>3/ 2009</v>
          </cell>
          <cell r="J672" t="str">
            <v>4/ 2009</v>
          </cell>
          <cell r="K672" t="str">
            <v>5/ 2009</v>
          </cell>
          <cell r="L672" t="str">
            <v>6/ 2009</v>
          </cell>
          <cell r="M672" t="str">
            <v>7/ 2009</v>
          </cell>
          <cell r="N672" t="str">
            <v>8/ 2009</v>
          </cell>
          <cell r="O672" t="str">
            <v>9/ 2009</v>
          </cell>
          <cell r="P672" t="str">
            <v>10/ 2009</v>
          </cell>
          <cell r="Q672" t="str">
            <v>11/ 2009</v>
          </cell>
          <cell r="R672" t="str">
            <v>12/ 2009</v>
          </cell>
          <cell r="S672" t="str">
            <v>1/ 2010</v>
          </cell>
          <cell r="T672" t="str">
            <v>2/ 2010</v>
          </cell>
          <cell r="U672" t="str">
            <v>3/ 2010</v>
          </cell>
          <cell r="V672" t="str">
            <v>4/ 2010</v>
          </cell>
          <cell r="W672" t="str">
            <v>5/ 2010</v>
          </cell>
          <cell r="X672" t="str">
            <v>6/ 2010</v>
          </cell>
          <cell r="Y672" t="str">
            <v>7/ 2010</v>
          </cell>
          <cell r="Z672" t="str">
            <v>8/ 2010</v>
          </cell>
          <cell r="AA672" t="str">
            <v>9/ 2010</v>
          </cell>
          <cell r="AB672" t="str">
            <v>10/ 2010</v>
          </cell>
          <cell r="AC672" t="str">
            <v>11/ 2010</v>
          </cell>
          <cell r="AD672" t="str">
            <v>12/ 2010</v>
          </cell>
          <cell r="AE672" t="str">
            <v>1/ 2011</v>
          </cell>
          <cell r="AF672" t="str">
            <v>2/ 2011</v>
          </cell>
          <cell r="AG672" t="str">
            <v>3/ 2011</v>
          </cell>
          <cell r="AH672" t="str">
            <v>4/ 2011</v>
          </cell>
          <cell r="AI672" t="str">
            <v>5/ 2011</v>
          </cell>
          <cell r="AJ672" t="str">
            <v>6/ 2011</v>
          </cell>
          <cell r="AK672" t="str">
            <v>7/ 2011</v>
          </cell>
          <cell r="AL672" t="str">
            <v>8/ 2011</v>
          </cell>
          <cell r="AM672" t="str">
            <v>9/ 2011</v>
          </cell>
          <cell r="AN672" t="str">
            <v>10/ 2011</v>
          </cell>
          <cell r="AO672" t="str">
            <v>11/ 2011</v>
          </cell>
          <cell r="AP672" t="str">
            <v>12/ 2011</v>
          </cell>
          <cell r="AQ672" t="str">
            <v>1/ 2012</v>
          </cell>
          <cell r="AR672" t="str">
            <v>2/ 2012</v>
          </cell>
          <cell r="AS672" t="str">
            <v>3/ 2012</v>
          </cell>
          <cell r="AT672" t="str">
            <v>4/ 2012</v>
          </cell>
          <cell r="AU672" t="str">
            <v>5/ 2012</v>
          </cell>
          <cell r="AV672" t="str">
            <v>6/ 2012</v>
          </cell>
          <cell r="AW672" t="str">
            <v>7/ 2012</v>
          </cell>
          <cell r="AX672" t="str">
            <v>8/ 2012</v>
          </cell>
          <cell r="AY672" t="str">
            <v>9/ 2012</v>
          </cell>
          <cell r="AZ672" t="str">
            <v>10/ 2012</v>
          </cell>
          <cell r="BA672" t="str">
            <v>11/ 2012</v>
          </cell>
          <cell r="BB672" t="str">
            <v>12/ 2012</v>
          </cell>
          <cell r="BC672" t="str">
            <v>1/ 2013</v>
          </cell>
          <cell r="BD672" t="str">
            <v>2/ 2013</v>
          </cell>
          <cell r="BE672" t="str">
            <v>3/ 2013</v>
          </cell>
          <cell r="BF672" t="str">
            <v>4/ 2013</v>
          </cell>
          <cell r="BG672" t="str">
            <v>5/ 2013</v>
          </cell>
          <cell r="BH672" t="str">
            <v>6/ 2013</v>
          </cell>
          <cell r="BI672" t="str">
            <v>7/ 2013</v>
          </cell>
          <cell r="BJ672" t="str">
            <v>8/ 2013</v>
          </cell>
          <cell r="BK672" t="str">
            <v>9/ 2013</v>
          </cell>
          <cell r="BL672" t="str">
            <v>10/ 2013</v>
          </cell>
          <cell r="BM672" t="str">
            <v>11/ 2013</v>
          </cell>
          <cell r="BN672" t="str">
            <v>12/ 2013</v>
          </cell>
          <cell r="BP672" t="str">
            <v>ИТОГО</v>
          </cell>
        </row>
        <row r="674">
          <cell r="A674" t="str">
            <v>Выручка от реализации (без НДС)</v>
          </cell>
          <cell r="C674" t="str">
            <v>тыс. руб.</v>
          </cell>
          <cell r="D674" t="str">
            <v>int_sum</v>
          </cell>
          <cell r="G674">
            <v>25232.529661016946</v>
          </cell>
          <cell r="H674">
            <v>14583.210169491525</v>
          </cell>
          <cell r="I674">
            <v>13250.456779661015</v>
          </cell>
          <cell r="J674">
            <v>11499.974576271186</v>
          </cell>
          <cell r="K674">
            <v>9633.392372881357</v>
          </cell>
          <cell r="L674">
            <v>8618.0618644067781</v>
          </cell>
          <cell r="M674">
            <v>7541.2305084745767</v>
          </cell>
          <cell r="N674">
            <v>6869.5974576271183</v>
          </cell>
          <cell r="O674">
            <v>5924.6830508474568</v>
          </cell>
          <cell r="P674">
            <v>9134.6245762711842</v>
          </cell>
          <cell r="Q674">
            <v>11231.223220338983</v>
          </cell>
          <cell r="R674">
            <v>11529.223118644068</v>
          </cell>
          <cell r="S674">
            <v>11143.57313559322</v>
          </cell>
          <cell r="T674">
            <v>11168.766254237289</v>
          </cell>
          <cell r="U674">
            <v>11281.466703389831</v>
          </cell>
          <cell r="V674">
            <v>11268.729516949154</v>
          </cell>
          <cell r="W674">
            <v>11290.949652542375</v>
          </cell>
          <cell r="X674">
            <v>13011.766474576274</v>
          </cell>
          <cell r="Y674">
            <v>13156.856084745763</v>
          </cell>
          <cell r="Z674">
            <v>13175.176355932206</v>
          </cell>
          <cell r="AA674">
            <v>11816.355025423729</v>
          </cell>
          <cell r="AB674">
            <v>11981.248940677968</v>
          </cell>
          <cell r="AC674">
            <v>13083.816694915255</v>
          </cell>
          <cell r="AD674">
            <v>14986.485932203392</v>
          </cell>
          <cell r="AE674">
            <v>16332.956610169495</v>
          </cell>
          <cell r="AF674">
            <v>16322.742203389833</v>
          </cell>
          <cell r="AG674">
            <v>16317.665084745764</v>
          </cell>
          <cell r="AH674">
            <v>15727.00406779661</v>
          </cell>
          <cell r="AI674">
            <v>15727.00406779661</v>
          </cell>
          <cell r="AJ674">
            <v>16637.080338983054</v>
          </cell>
          <cell r="AK674">
            <v>16637.080338983054</v>
          </cell>
          <cell r="AL674">
            <v>16637.080338983054</v>
          </cell>
          <cell r="AM674">
            <v>15727.00406779661</v>
          </cell>
          <cell r="AN674">
            <v>15727.00406779661</v>
          </cell>
          <cell r="AO674">
            <v>14851.502881355933</v>
          </cell>
          <cell r="AP674">
            <v>13492.640881355932</v>
          </cell>
          <cell r="AQ674">
            <v>12560.11838983051</v>
          </cell>
          <cell r="AR674">
            <v>12525.367745762713</v>
          </cell>
          <cell r="AS674">
            <v>12452.608584745763</v>
          </cell>
          <cell r="AT674">
            <v>12378.763466101696</v>
          </cell>
          <cell r="AU674">
            <v>12309.262177966102</v>
          </cell>
          <cell r="AV674">
            <v>12431.194847457631</v>
          </cell>
          <cell r="AW674">
            <v>12337.802491525425</v>
          </cell>
          <cell r="AX674">
            <v>12242.238220338986</v>
          </cell>
          <cell r="AY674">
            <v>11183.38575423729</v>
          </cell>
          <cell r="AZ674">
            <v>11076.961906779663</v>
          </cell>
          <cell r="BA674">
            <v>10034.374491525425</v>
          </cell>
          <cell r="BB674">
            <v>8144.672033898305</v>
          </cell>
          <cell r="BC674">
            <v>7441.3357627118648</v>
          </cell>
          <cell r="BD674">
            <v>7441.3357627118648</v>
          </cell>
          <cell r="BE674">
            <v>7441.3357627118648</v>
          </cell>
          <cell r="BF674">
            <v>7441.3357627118648</v>
          </cell>
          <cell r="BG674">
            <v>7441.3357627118648</v>
          </cell>
          <cell r="BH674">
            <v>8351.4120338983066</v>
          </cell>
          <cell r="BI674">
            <v>8351.4120338983066</v>
          </cell>
          <cell r="BJ674">
            <v>8351.4120338983066</v>
          </cell>
          <cell r="BK674">
            <v>7441.3357627118648</v>
          </cell>
          <cell r="BL674">
            <v>7441.3357627118648</v>
          </cell>
          <cell r="BM674">
            <v>7441.3357627118648</v>
          </cell>
          <cell r="BN674">
            <v>7441.3357627118648</v>
          </cell>
          <cell r="BP674">
            <v>704253.171152542</v>
          </cell>
        </row>
        <row r="675">
          <cell r="A675" t="str">
            <v>Прибыль до налога, процентов и амортизации (EBITDA)</v>
          </cell>
          <cell r="C675" t="str">
            <v>тыс. руб.</v>
          </cell>
          <cell r="D675" t="str">
            <v>int_sum</v>
          </cell>
          <cell r="G675">
            <v>21701.691559322033</v>
          </cell>
          <cell r="H675">
            <v>11195.056307909606</v>
          </cell>
          <cell r="I675">
            <v>9871.1528898305078</v>
          </cell>
          <cell r="J675">
            <v>8183.3596412429379</v>
          </cell>
          <cell r="K675">
            <v>6197.9663926553685</v>
          </cell>
          <cell r="L675">
            <v>4465.485855932202</v>
          </cell>
          <cell r="M675">
            <v>3414.4790480226002</v>
          </cell>
          <cell r="N675">
            <v>2769.5773248587575</v>
          </cell>
          <cell r="O675">
            <v>2558.6866186440684</v>
          </cell>
          <cell r="P675">
            <v>5242.3084555336627</v>
          </cell>
          <cell r="Q675">
            <v>6989.7287814567808</v>
          </cell>
          <cell r="R675">
            <v>8037.5288489886161</v>
          </cell>
          <cell r="S675">
            <v>5207.734868791742</v>
          </cell>
          <cell r="T675">
            <v>5029.9203500028407</v>
          </cell>
          <cell r="U675">
            <v>5902.6190178805682</v>
          </cell>
          <cell r="V675">
            <v>5895.9923514521106</v>
          </cell>
          <cell r="W675">
            <v>5912.2627032777564</v>
          </cell>
          <cell r="X675">
            <v>6897.2857974316721</v>
          </cell>
          <cell r="Y675">
            <v>7048.9707751843862</v>
          </cell>
          <cell r="Z675">
            <v>6685.5301114025378</v>
          </cell>
          <cell r="AA675">
            <v>5686.8484336389056</v>
          </cell>
          <cell r="AB675">
            <v>6597.8973892056911</v>
          </cell>
          <cell r="AC675">
            <v>7665.129976264072</v>
          </cell>
          <cell r="AD675">
            <v>9531.3659710373649</v>
          </cell>
          <cell r="AE675">
            <v>10670.329792949527</v>
          </cell>
          <cell r="AF675">
            <v>10671.513640442481</v>
          </cell>
          <cell r="AG675">
            <v>10679.614437087974</v>
          </cell>
          <cell r="AH675">
            <v>10102.13133542841</v>
          </cell>
          <cell r="AI675">
            <v>10115.309250717986</v>
          </cell>
          <cell r="AJ675">
            <v>8869.4736066855294</v>
          </cell>
          <cell r="AK675">
            <v>8884.4311829920534</v>
          </cell>
          <cell r="AL675">
            <v>10102.933674552816</v>
          </cell>
          <cell r="AM675">
            <v>9934.0946406898493</v>
          </cell>
          <cell r="AN675">
            <v>9947.2725559794253</v>
          </cell>
          <cell r="AO675">
            <v>9084.4439790609031</v>
          </cell>
          <cell r="AP675">
            <v>7736.985043368436</v>
          </cell>
          <cell r="AQ675">
            <v>6814.4415192103506</v>
          </cell>
          <cell r="AR675">
            <v>6790.7715977877051</v>
          </cell>
          <cell r="AS675">
            <v>6725.4758429581343</v>
          </cell>
          <cell r="AT675">
            <v>6660.7941079304273</v>
          </cell>
          <cell r="AU675">
            <v>6600.377815836594</v>
          </cell>
          <cell r="AV675">
            <v>6002.8203192260025</v>
          </cell>
          <cell r="AW675">
            <v>5917.4654053381691</v>
          </cell>
          <cell r="AX675">
            <v>5831.6073111170863</v>
          </cell>
          <cell r="AY675">
            <v>5506.8151651645476</v>
          </cell>
          <cell r="AZ675">
            <v>5408.0133944952722</v>
          </cell>
          <cell r="BA675">
            <v>4372.3240320736841</v>
          </cell>
          <cell r="BB675">
            <v>2487.6940998313903</v>
          </cell>
          <cell r="BC675">
            <v>1787.4773388951139</v>
          </cell>
          <cell r="BD675">
            <v>1791.2006036023358</v>
          </cell>
          <cell r="BE675">
            <v>1790.2370462756596</v>
          </cell>
          <cell r="BF675">
            <v>1790.3198166325992</v>
          </cell>
          <cell r="BG675">
            <v>1790.4025869895386</v>
          </cell>
          <cell r="BH675">
            <v>1972.5023064990212</v>
          </cell>
          <cell r="BI675">
            <v>1972.5850768559606</v>
          </cell>
          <cell r="BJ675">
            <v>1974.4475082298491</v>
          </cell>
          <cell r="BK675">
            <v>1790.7336684172965</v>
          </cell>
          <cell r="BL675">
            <v>1790.8164387742358</v>
          </cell>
          <cell r="BM675">
            <v>1790.8992091311754</v>
          </cell>
          <cell r="BN675">
            <v>1790.9819794881148</v>
          </cell>
          <cell r="BP675">
            <v>376638.3168006824</v>
          </cell>
        </row>
        <row r="676">
          <cell r="A676" t="str">
            <v>Прибыль до налога и процентов по кредитам (EBIT)</v>
          </cell>
          <cell r="C676" t="str">
            <v>тыс. руб.</v>
          </cell>
          <cell r="D676" t="str">
            <v>int_sum</v>
          </cell>
          <cell r="G676">
            <v>18413.725457627119</v>
          </cell>
          <cell r="H676">
            <v>7907.0902062146924</v>
          </cell>
          <cell r="I676">
            <v>6583.186788135592</v>
          </cell>
          <cell r="J676">
            <v>4895.393539548023</v>
          </cell>
          <cell r="K676">
            <v>2910.0002909604532</v>
          </cell>
          <cell r="L676">
            <v>1685.9943305084732</v>
          </cell>
          <cell r="M676">
            <v>634.98752259887135</v>
          </cell>
          <cell r="N676">
            <v>-9.9142005649715657</v>
          </cell>
          <cell r="O676">
            <v>1050.3815338983054</v>
          </cell>
          <cell r="P676">
            <v>3734.0033707878997</v>
          </cell>
          <cell r="Q676">
            <v>4930.181041343787</v>
          </cell>
          <cell r="R676">
            <v>5138.1898842061573</v>
          </cell>
          <cell r="S676">
            <v>1867.3772521782548</v>
          </cell>
          <cell r="T676">
            <v>1624.0236507612778</v>
          </cell>
          <cell r="U676">
            <v>2435.6471281340196</v>
          </cell>
          <cell r="V676">
            <v>2384.9679404085823</v>
          </cell>
          <cell r="W676">
            <v>2359.7770957194252</v>
          </cell>
          <cell r="X676">
            <v>2823.5267210298716</v>
          </cell>
          <cell r="Y676">
            <v>2916.4336539502992</v>
          </cell>
          <cell r="Z676">
            <v>2490.7607485704621</v>
          </cell>
          <cell r="AA676">
            <v>1395.1947855917799</v>
          </cell>
          <cell r="AB676">
            <v>2221.0290251492197</v>
          </cell>
          <cell r="AC676">
            <v>2574.5319321948491</v>
          </cell>
          <cell r="AD676">
            <v>3163.0131183506983</v>
          </cell>
          <cell r="AE676">
            <v>3449.0002924206265</v>
          </cell>
          <cell r="AF676">
            <v>3450.1841399135783</v>
          </cell>
          <cell r="AG676">
            <v>3458.2849365590714</v>
          </cell>
          <cell r="AH676">
            <v>2880.8018348995088</v>
          </cell>
          <cell r="AI676">
            <v>2893.9797501890844</v>
          </cell>
          <cell r="AJ676">
            <v>1648.1441061566281</v>
          </cell>
          <cell r="AK676">
            <v>1663.1016824631522</v>
          </cell>
          <cell r="AL676">
            <v>2881.6041740239143</v>
          </cell>
          <cell r="AM676">
            <v>2712.7651401609473</v>
          </cell>
          <cell r="AN676">
            <v>2725.9430554505261</v>
          </cell>
          <cell r="AO676">
            <v>2414.3571338992342</v>
          </cell>
          <cell r="AP676">
            <v>1900.6139587922914</v>
          </cell>
          <cell r="AQ676">
            <v>1697.5636627364229</v>
          </cell>
          <cell r="AR676">
            <v>1694.2853565203313</v>
          </cell>
          <cell r="AS676">
            <v>1671.864630775246</v>
          </cell>
          <cell r="AT676">
            <v>1651.2354170445183</v>
          </cell>
          <cell r="AU676">
            <v>1632.2803214654878</v>
          </cell>
          <cell r="AV676">
            <v>1555.996293698367</v>
          </cell>
          <cell r="AW676">
            <v>1529.4194246428174</v>
          </cell>
          <cell r="AX676">
            <v>1505.793572019724</v>
          </cell>
          <cell r="AY676">
            <v>1277.8857112822357</v>
          </cell>
          <cell r="AZ676">
            <v>1255.1985759120635</v>
          </cell>
          <cell r="BA676">
            <v>933.23889350321929</v>
          </cell>
          <cell r="BB676">
            <v>326.36376987837053</v>
          </cell>
          <cell r="BC676">
            <v>478.95416525890369</v>
          </cell>
          <cell r="BD676">
            <v>912.67742996612571</v>
          </cell>
          <cell r="BE676">
            <v>1711.7138726394494</v>
          </cell>
          <cell r="BF676">
            <v>1711.796642996389</v>
          </cell>
          <cell r="BG676">
            <v>1711.8794133533283</v>
          </cell>
          <cell r="BH676">
            <v>1893.979132862811</v>
          </cell>
          <cell r="BI676">
            <v>1894.0619032197503</v>
          </cell>
          <cell r="BJ676">
            <v>1895.9243345936388</v>
          </cell>
          <cell r="BK676">
            <v>1712.2104947810863</v>
          </cell>
          <cell r="BL676">
            <v>1712.2932651380256</v>
          </cell>
          <cell r="BM676">
            <v>1712.3760354949652</v>
          </cell>
          <cell r="BN676">
            <v>1712.4588058519046</v>
          </cell>
          <cell r="BP676">
            <v>153999.73414786696</v>
          </cell>
        </row>
        <row r="677">
          <cell r="A677" t="str">
            <v>Чистая прибыль</v>
          </cell>
          <cell r="C677" t="str">
            <v>тыс. руб.</v>
          </cell>
          <cell r="D677" t="str">
            <v>int_sum</v>
          </cell>
          <cell r="G677">
            <v>13873.933699435027</v>
          </cell>
          <cell r="H677">
            <v>5536.7738316384202</v>
          </cell>
          <cell r="I677">
            <v>4545.799430508474</v>
          </cell>
          <cell r="J677">
            <v>3265.8831649717517</v>
          </cell>
          <cell r="K677">
            <v>1747.8868994350291</v>
          </cell>
          <cell r="L677">
            <v>822.88046440677863</v>
          </cell>
          <cell r="M677">
            <v>33.586684745763705</v>
          </cell>
          <cell r="N677">
            <v>-550.08589548023883</v>
          </cell>
          <cell r="O677">
            <v>472.86811553671043</v>
          </cell>
          <cell r="P677">
            <v>2556.3899792624766</v>
          </cell>
          <cell r="Q677">
            <v>3544.0251413437863</v>
          </cell>
          <cell r="R677">
            <v>3989.4902892909031</v>
          </cell>
          <cell r="S677">
            <v>597.55548678662046</v>
          </cell>
          <cell r="T677">
            <v>147.04341514483653</v>
          </cell>
          <cell r="U677">
            <v>1017.2487474668231</v>
          </cell>
          <cell r="V677">
            <v>1050.8711499569408</v>
          </cell>
          <cell r="W677">
            <v>711.09846066610419</v>
          </cell>
          <cell r="X677">
            <v>1129.320980451731</v>
          </cell>
          <cell r="Y677">
            <v>1218.6864289744485</v>
          </cell>
          <cell r="Z677">
            <v>664.46945332625933</v>
          </cell>
          <cell r="AA677">
            <v>-188.40349115425047</v>
          </cell>
          <cell r="AB677">
            <v>547.46899993053444</v>
          </cell>
          <cell r="AC677">
            <v>656.89004798297015</v>
          </cell>
          <cell r="AD677">
            <v>1183.3310039336152</v>
          </cell>
          <cell r="AE677">
            <v>1468.3115425197157</v>
          </cell>
          <cell r="AF677">
            <v>1516.1737847253082</v>
          </cell>
          <cell r="AG677">
            <v>1570.1169298353989</v>
          </cell>
          <cell r="AH677">
            <v>1072.2087945985861</v>
          </cell>
          <cell r="AI677">
            <v>1131.778491166908</v>
          </cell>
          <cell r="AJ677">
            <v>-67.098646611160746</v>
          </cell>
          <cell r="AK677">
            <v>-4.9651594866146525</v>
          </cell>
          <cell r="AL677">
            <v>1262.0051329949215</v>
          </cell>
          <cell r="AM677">
            <v>1141.8647605117646</v>
          </cell>
          <cell r="AN677">
            <v>1204.3349757579733</v>
          </cell>
          <cell r="AO677">
            <v>1007.5946858917016</v>
          </cell>
          <cell r="AP677">
            <v>649.73616412532942</v>
          </cell>
          <cell r="AQ677">
            <v>586.13135063463255</v>
          </cell>
          <cell r="AR677">
            <v>637.88121354999066</v>
          </cell>
          <cell r="AS677">
            <v>674.94622582589682</v>
          </cell>
          <cell r="AT677">
            <v>714.08087202184277</v>
          </cell>
          <cell r="AU677">
            <v>755.19866199796616</v>
          </cell>
          <cell r="AV677">
            <v>787.50805688763239</v>
          </cell>
          <cell r="AW677">
            <v>823.83874895927693</v>
          </cell>
          <cell r="AX677">
            <v>863.19690208728844</v>
          </cell>
          <cell r="AY677">
            <v>703.40048436263135</v>
          </cell>
          <cell r="AZ677">
            <v>744.86633052883394</v>
          </cell>
          <cell r="BA677">
            <v>547.60439292454055</v>
          </cell>
          <cell r="BB677">
            <v>123.10840916958949</v>
          </cell>
          <cell r="BC677">
            <v>383.05999887378937</v>
          </cell>
          <cell r="BD677">
            <v>730.03861063956697</v>
          </cell>
          <cell r="BE677">
            <v>1369.2677647782259</v>
          </cell>
          <cell r="BF677">
            <v>1369.3339810637776</v>
          </cell>
          <cell r="BG677">
            <v>1369.4001973493291</v>
          </cell>
          <cell r="BH677">
            <v>1515.0799729569151</v>
          </cell>
          <cell r="BI677">
            <v>1515.1461892424666</v>
          </cell>
          <cell r="BJ677">
            <v>1516.6361343415774</v>
          </cell>
          <cell r="BK677">
            <v>1369.6650624915353</v>
          </cell>
          <cell r="BL677">
            <v>1369.7312787770868</v>
          </cell>
          <cell r="BM677">
            <v>1369.7974950626385</v>
          </cell>
          <cell r="BN677">
            <v>1369.86371134819</v>
          </cell>
          <cell r="BP677">
            <v>83735.855990466589</v>
          </cell>
        </row>
        <row r="678">
          <cell r="A678" t="str">
            <v>Дивиденды</v>
          </cell>
          <cell r="C678" t="str">
            <v>тыс. руб.</v>
          </cell>
          <cell r="D678" t="str">
            <v>int_sum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P678">
            <v>0</v>
          </cell>
        </row>
        <row r="681">
          <cell r="A681" t="str">
            <v>Инвестиции в постоянные активы</v>
          </cell>
          <cell r="C681" t="str">
            <v>тыс. руб.</v>
          </cell>
          <cell r="D681" t="str">
            <v>int_sum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-14327.28268</v>
          </cell>
          <cell r="N681">
            <v>-18112.500303107932</v>
          </cell>
          <cell r="O681">
            <v>-4056.3588507826094</v>
          </cell>
          <cell r="P681">
            <v>-10758.50024399605</v>
          </cell>
          <cell r="Q681">
            <v>-10523.440134318162</v>
          </cell>
          <cell r="R681">
            <v>-8078.6112967611243</v>
          </cell>
          <cell r="S681">
            <v>-2044.541792453495</v>
          </cell>
          <cell r="T681">
            <v>-16906.598866910612</v>
          </cell>
          <cell r="U681">
            <v>-2984.5238178158966</v>
          </cell>
          <cell r="V681">
            <v>-22772.445152795823</v>
          </cell>
          <cell r="W681">
            <v>-6985.8575810366056</v>
          </cell>
          <cell r="X681">
            <v>-3633.0037053075821</v>
          </cell>
          <cell r="Y681">
            <v>-19127.172502946858</v>
          </cell>
          <cell r="Z681">
            <v>-4319.1934256082732</v>
          </cell>
          <cell r="AA681">
            <v>-2731.5595320000007</v>
          </cell>
          <cell r="AB681">
            <v>-7773.1527564000035</v>
          </cell>
          <cell r="AC681">
            <v>-9762.4502314799938</v>
          </cell>
          <cell r="AD681">
            <v>-6432.8442238799935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P681">
            <v>-171330.03709760105</v>
          </cell>
        </row>
        <row r="682">
          <cell r="A682" t="str">
            <v>Инвестиции в чистый оборотный капитал</v>
          </cell>
          <cell r="C682" t="str">
            <v>тыс. руб.</v>
          </cell>
          <cell r="D682" t="str">
            <v>int_sum</v>
          </cell>
          <cell r="F682">
            <v>0</v>
          </cell>
          <cell r="G682">
            <v>-6633.8228082818532</v>
          </cell>
          <cell r="H682">
            <v>10506.521447905425</v>
          </cell>
          <cell r="I682">
            <v>1330.1741160944475</v>
          </cell>
          <cell r="J682">
            <v>1698.6953439323897</v>
          </cell>
          <cell r="K682">
            <v>1980.68214755189</v>
          </cell>
          <cell r="L682">
            <v>1211.1384365457761</v>
          </cell>
          <cell r="M682">
            <v>1057.885699600627</v>
          </cell>
          <cell r="N682">
            <v>686.52995361676676</v>
          </cell>
          <cell r="O682">
            <v>-884.20893269587759</v>
          </cell>
          <cell r="P682">
            <v>-3142.1263822759361</v>
          </cell>
          <cell r="Q682">
            <v>-1649.1150392288928</v>
          </cell>
          <cell r="R682">
            <v>293.34208234966491</v>
          </cell>
          <cell r="S682">
            <v>2379.1105819662575</v>
          </cell>
          <cell r="T682">
            <v>1.6036356765082722</v>
          </cell>
          <cell r="U682">
            <v>-70.860012171054606</v>
          </cell>
          <cell r="V682">
            <v>54.964007081898686</v>
          </cell>
          <cell r="W682">
            <v>48.393115370561617</v>
          </cell>
          <cell r="X682">
            <v>-477.93742246935642</v>
          </cell>
          <cell r="Y682">
            <v>63.090409412493187</v>
          </cell>
          <cell r="Z682">
            <v>-277.23869554748705</v>
          </cell>
          <cell r="AA682">
            <v>750.80548088936689</v>
          </cell>
          <cell r="AB682">
            <v>385.8477008876697</v>
          </cell>
          <cell r="AC682">
            <v>-432.10644132025357</v>
          </cell>
          <cell r="AD682">
            <v>-618.92028238538967</v>
          </cell>
          <cell r="AE682">
            <v>-491.49449435613417</v>
          </cell>
          <cell r="AF682">
            <v>12.344001750955499</v>
          </cell>
          <cell r="AG682">
            <v>8.6176634559877812</v>
          </cell>
          <cell r="AH682">
            <v>594.54871844590184</v>
          </cell>
          <cell r="AI682">
            <v>4.2389083428761296</v>
          </cell>
          <cell r="AJ682">
            <v>1077.015895942528</v>
          </cell>
          <cell r="AK682">
            <v>6.0214586880856587</v>
          </cell>
          <cell r="AL682">
            <v>-1099.015855442306</v>
          </cell>
          <cell r="AM682">
            <v>250.33207466816748</v>
          </cell>
          <cell r="AN682">
            <v>1547.5748931421917</v>
          </cell>
          <cell r="AO682">
            <v>359.66278243028137</v>
          </cell>
          <cell r="AP682">
            <v>253.12011892614782</v>
          </cell>
          <cell r="AQ682">
            <v>1.139033678081887</v>
          </cell>
          <cell r="AR682">
            <v>23.914939835789937</v>
          </cell>
          <cell r="AS682">
            <v>27.940685803467204</v>
          </cell>
          <cell r="AT682">
            <v>30.419227154375676</v>
          </cell>
          <cell r="AU682">
            <v>30.281547050110021</v>
          </cell>
          <cell r="AV682">
            <v>-61.373630728937087</v>
          </cell>
          <cell r="AW682">
            <v>39.467979261367418</v>
          </cell>
          <cell r="AX682">
            <v>43.200141890155464</v>
          </cell>
          <cell r="AY682">
            <v>296.52459803715738</v>
          </cell>
          <cell r="AZ682">
            <v>49.659362645108331</v>
          </cell>
          <cell r="BA682">
            <v>256.5277189152248</v>
          </cell>
          <cell r="BB682">
            <v>438.81000247985196</v>
          </cell>
          <cell r="BC682">
            <v>-513.56189179423245</v>
          </cell>
          <cell r="BD682">
            <v>-391.82057142532426</v>
          </cell>
          <cell r="BE682">
            <v>-732.76828800688213</v>
          </cell>
          <cell r="BF682">
            <v>-0.19864885665469956</v>
          </cell>
          <cell r="BG682">
            <v>-0.19864885665469956</v>
          </cell>
          <cell r="BH682">
            <v>-244.84553283879376</v>
          </cell>
          <cell r="BI682">
            <v>-0.1986488566547564</v>
          </cell>
          <cell r="BJ682">
            <v>1.1894867365656978</v>
          </cell>
          <cell r="BK682">
            <v>243.06009953226408</v>
          </cell>
          <cell r="BL682">
            <v>-0.19864885665469956</v>
          </cell>
          <cell r="BM682">
            <v>-0.19864885665469956</v>
          </cell>
          <cell r="BN682">
            <v>-0.19864885665464271</v>
          </cell>
          <cell r="BP682">
            <v>10321.987323585754</v>
          </cell>
        </row>
        <row r="685">
          <cell r="A685" t="str">
            <v>ЭФФЕКТИВНОСТЬ ПОЛНЫХ ИНВЕСТИЦИОННЫХ ЗАТРАТ</v>
          </cell>
        </row>
        <row r="686">
          <cell r="A686" t="str">
            <v>Ставка сравнения (дисконтирования)</v>
          </cell>
          <cell r="B686">
            <v>0.14499999999999999</v>
          </cell>
        </row>
        <row r="687">
          <cell r="A687" t="str">
            <v>NPV</v>
          </cell>
          <cell r="B687">
            <v>158199.3417278984</v>
          </cell>
          <cell r="C687" t="str">
            <v>тыс. руб.</v>
          </cell>
        </row>
        <row r="688">
          <cell r="A688" t="str">
            <v>IRR</v>
          </cell>
          <cell r="B688" t="str">
            <v>нет</v>
          </cell>
        </row>
        <row r="689">
          <cell r="A689" t="str">
            <v>Дисконтированный срок окупаемости</v>
          </cell>
          <cell r="B689">
            <v>0</v>
          </cell>
          <cell r="C689" t="str">
            <v>лет</v>
          </cell>
        </row>
        <row r="691">
          <cell r="A691" t="str">
            <v>ЭФФЕКТИВНОСТЬ ДЛЯ СОБСТВЕННОГО КАПИТАЛА</v>
          </cell>
        </row>
        <row r="692">
          <cell r="A692" t="str">
            <v>Ставка сравнения (дисконтирования)</v>
          </cell>
          <cell r="B692">
            <v>0.14499999999999999</v>
          </cell>
        </row>
        <row r="693">
          <cell r="A693" t="str">
            <v>NPV</v>
          </cell>
          <cell r="B693">
            <v>72253.864147108936</v>
          </cell>
          <cell r="C693" t="str">
            <v>тыс. руб.</v>
          </cell>
        </row>
        <row r="694">
          <cell r="A694" t="str">
            <v>IRR</v>
          </cell>
          <cell r="B694" t="str">
            <v>нет</v>
          </cell>
        </row>
        <row r="695">
          <cell r="A695" t="str">
            <v>Дисконтированный срок окупаемости</v>
          </cell>
          <cell r="B695">
            <v>0</v>
          </cell>
          <cell r="C695" t="str">
            <v>лет</v>
          </cell>
        </row>
        <row r="697">
          <cell r="A697" t="str">
            <v>ЭФФЕКТИВНОСТЬ ДЛЯ БАНКА</v>
          </cell>
        </row>
        <row r="698">
          <cell r="A698" t="str">
            <v>Ставка сравнения (дисконтирования)</v>
          </cell>
          <cell r="B698">
            <v>0.14499999999999999</v>
          </cell>
        </row>
        <row r="699">
          <cell r="A699" t="str">
            <v>NPV</v>
          </cell>
          <cell r="B699">
            <v>119463.41519248355</v>
          </cell>
          <cell r="C699" t="str">
            <v>тыс. руб.</v>
          </cell>
        </row>
        <row r="700">
          <cell r="A700" t="str">
            <v>Максимальная ставка кредитования</v>
          </cell>
          <cell r="B700" t="str">
            <v>нет</v>
          </cell>
        </row>
        <row r="701">
          <cell r="A701" t="str">
            <v>Дисконтированный срок окупаемости</v>
          </cell>
          <cell r="B701">
            <v>0</v>
          </cell>
          <cell r="C701" t="str">
            <v>лет</v>
          </cell>
        </row>
        <row r="704">
          <cell r="A704" t="str">
            <v>Собственные средства и целевое финансирование</v>
          </cell>
          <cell r="C704" t="str">
            <v>тыс. руб.</v>
          </cell>
          <cell r="D704" t="str">
            <v>int_sum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P704">
            <v>0</v>
          </cell>
        </row>
        <row r="706">
          <cell r="A706" t="str">
            <v>Привлечение кредитов</v>
          </cell>
          <cell r="C706" t="str">
            <v>тыс. руб.</v>
          </cell>
          <cell r="D706" t="str">
            <v>int_sum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36496.141837685922</v>
          </cell>
          <cell r="N706">
            <v>0</v>
          </cell>
          <cell r="O706">
            <v>0</v>
          </cell>
          <cell r="P706">
            <v>31147.93403365514</v>
          </cell>
          <cell r="Q706">
            <v>0</v>
          </cell>
          <cell r="R706">
            <v>0</v>
          </cell>
          <cell r="S706">
            <v>23482.454783192028</v>
          </cell>
          <cell r="T706">
            <v>0</v>
          </cell>
          <cell r="U706">
            <v>0</v>
          </cell>
          <cell r="V706">
            <v>33391.306439140004</v>
          </cell>
          <cell r="W706">
            <v>0</v>
          </cell>
          <cell r="X706">
            <v>0</v>
          </cell>
          <cell r="Y706">
            <v>27524.715766567158</v>
          </cell>
          <cell r="Z706">
            <v>0</v>
          </cell>
          <cell r="AA706">
            <v>0</v>
          </cell>
          <cell r="AB706">
            <v>23968.447211759987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P706">
            <v>176011.00007200023</v>
          </cell>
        </row>
        <row r="707">
          <cell r="A707" t="str">
            <v>Погашение задолженности</v>
          </cell>
          <cell r="C707" t="str">
            <v>тыс. руб.</v>
          </cell>
          <cell r="D707" t="str">
            <v>int_sum</v>
          </cell>
          <cell r="F707">
            <v>0</v>
          </cell>
          <cell r="G707">
            <v>-6595</v>
          </cell>
          <cell r="H707">
            <v>-6595</v>
          </cell>
          <cell r="I707">
            <v>-6805</v>
          </cell>
          <cell r="J707">
            <v>-6805</v>
          </cell>
          <cell r="K707">
            <v>-5245</v>
          </cell>
          <cell r="L707">
            <v>-4985</v>
          </cell>
          <cell r="M707">
            <v>-4985</v>
          </cell>
          <cell r="N707">
            <v>-6485</v>
          </cell>
          <cell r="O707">
            <v>-3535</v>
          </cell>
          <cell r="P707">
            <v>-3535</v>
          </cell>
          <cell r="Q707">
            <v>-3535</v>
          </cell>
          <cell r="R707">
            <v>-3535</v>
          </cell>
          <cell r="S707">
            <v>-5610.3079406783509</v>
          </cell>
          <cell r="T707">
            <v>-5353.8955573928943</v>
          </cell>
          <cell r="U707">
            <v>-5378.0326722291447</v>
          </cell>
          <cell r="V707">
            <v>-5127.3788388991688</v>
          </cell>
          <cell r="W707">
            <v>-4137.1505044088408</v>
          </cell>
          <cell r="X707">
            <v>-4171.8839269602777</v>
          </cell>
          <cell r="Y707">
            <v>-5299.7087187966308</v>
          </cell>
          <cell r="Z707">
            <v>-5013.7679773653026</v>
          </cell>
          <cell r="AA707">
            <v>-5058.7286037678978</v>
          </cell>
          <cell r="AB707">
            <v>-5934.2042842227793</v>
          </cell>
          <cell r="AC707">
            <v>-5700.1907108081887</v>
          </cell>
          <cell r="AD707">
            <v>-5755.6096024342824</v>
          </cell>
          <cell r="AE707">
            <v>-4861.6750477960195</v>
          </cell>
          <cell r="AF707">
            <v>-4918.3945900203089</v>
          </cell>
          <cell r="AG707">
            <v>-4975.7758602372123</v>
          </cell>
          <cell r="AH707">
            <v>-5033.8265786066477</v>
          </cell>
          <cell r="AI707">
            <v>-5092.5545553570591</v>
          </cell>
          <cell r="AJ707">
            <v>-5151.9676918362256</v>
          </cell>
          <cell r="AK707">
            <v>-5212.0739815743163</v>
          </cell>
          <cell r="AL707">
            <v>-5272.88151135935</v>
          </cell>
          <cell r="AM707">
            <v>-5334.3984623252109</v>
          </cell>
          <cell r="AN707">
            <v>-5396.6331110523388</v>
          </cell>
          <cell r="AO707">
            <v>-5459.5938306812877</v>
          </cell>
          <cell r="AP707">
            <v>-5523.2890920392347</v>
          </cell>
          <cell r="AQ707">
            <v>-5587.7274647796912</v>
          </cell>
          <cell r="AR707">
            <v>-5652.9176185354563</v>
          </cell>
          <cell r="AS707">
            <v>-5718.8683240850423</v>
          </cell>
          <cell r="AT707">
            <v>-5785.5884545327008</v>
          </cell>
          <cell r="AU707">
            <v>-5853.0869865022523</v>
          </cell>
          <cell r="AV707">
            <v>-5921.3730013447785</v>
          </cell>
          <cell r="AW707">
            <v>-5990.4556863604739</v>
          </cell>
          <cell r="AX707">
            <v>-6060.3443360346891</v>
          </cell>
          <cell r="AY707">
            <v>-6131.0483532884246</v>
          </cell>
          <cell r="AZ707">
            <v>-6202.5772507434667</v>
          </cell>
          <cell r="BA707">
            <v>-6274.9406520021375</v>
          </cell>
          <cell r="BB707">
            <v>-6348.14829294219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P707">
            <v>-258941.00007200032</v>
          </cell>
        </row>
        <row r="708">
          <cell r="A708" t="str">
            <v>Выплаты процентов по кредитам</v>
          </cell>
          <cell r="C708" t="str">
            <v>тыс. руб.</v>
          </cell>
          <cell r="D708" t="str">
            <v>int_sum</v>
          </cell>
          <cell r="F708">
            <v>-1192.2133333333331</v>
          </cell>
          <cell r="G708">
            <v>-1071.3083333333334</v>
          </cell>
          <cell r="H708">
            <v>-986.1229166666667</v>
          </cell>
          <cell r="I708">
            <v>-900.9375</v>
          </cell>
          <cell r="J708">
            <v>-813.03958333333333</v>
          </cell>
          <cell r="K708">
            <v>-725.14166666666677</v>
          </cell>
          <cell r="L708">
            <v>-657.39374999999995</v>
          </cell>
          <cell r="M708">
            <v>-593.00416666666672</v>
          </cell>
          <cell r="N708">
            <v>-954.40290477300255</v>
          </cell>
          <cell r="O708">
            <v>-870.6383214396692</v>
          </cell>
          <cell r="P708">
            <v>-824.97790477300248</v>
          </cell>
          <cell r="Q708">
            <v>-1142.7100518323123</v>
          </cell>
          <cell r="R708">
            <v>-1097.0496351656457</v>
          </cell>
          <cell r="S708">
            <v>-1051.3892184989791</v>
          </cell>
          <cell r="T708">
            <v>-1255.7913483283055</v>
          </cell>
          <cell r="U708">
            <v>-1189.2229834920549</v>
          </cell>
          <cell r="V708">
            <v>-1122.3730189827147</v>
          </cell>
          <cell r="W708">
            <v>-1449.8875909855244</v>
          </cell>
          <cell r="X708">
            <v>-1400.1708351007549</v>
          </cell>
          <cell r="Y708">
            <v>-1350.0488559528849</v>
          </cell>
          <cell r="Z708">
            <v>-1607.8906048435413</v>
          </cell>
          <cell r="AA708">
            <v>-1547.9466451076123</v>
          </cell>
          <cell r="AB708">
            <v>-1487.4781447303203</v>
          </cell>
          <cell r="AC708">
            <v>-1696.6901455515883</v>
          </cell>
          <cell r="AD708">
            <v>-1629.0004205921596</v>
          </cell>
          <cell r="AE708">
            <v>-1560.6641418970926</v>
          </cell>
          <cell r="AF708">
            <v>-1503.9445996728059</v>
          </cell>
          <cell r="AG708">
            <v>-1446.5633294559022</v>
          </cell>
          <cell r="AH708">
            <v>-1388.512611086468</v>
          </cell>
          <cell r="AI708">
            <v>-1329.7846343360575</v>
          </cell>
          <cell r="AJ708">
            <v>-1270.3714978568917</v>
          </cell>
          <cell r="AK708">
            <v>-1210.2652081188023</v>
          </cell>
          <cell r="AL708">
            <v>-1149.4576783337686</v>
          </cell>
          <cell r="AM708">
            <v>-1087.9407273679096</v>
          </cell>
          <cell r="AN708">
            <v>-1025.7060786407822</v>
          </cell>
          <cell r="AO708">
            <v>-962.74535901183845</v>
          </cell>
          <cell r="AP708">
            <v>-899.05009765389002</v>
          </cell>
          <cell r="AQ708">
            <v>-834.61172491343234</v>
          </cell>
          <cell r="AR708">
            <v>-769.42157115766929</v>
          </cell>
          <cell r="AS708">
            <v>-703.47086560808896</v>
          </cell>
          <cell r="AT708">
            <v>-636.75073516043005</v>
          </cell>
          <cell r="AU708">
            <v>-569.25220319088191</v>
          </cell>
          <cell r="AV708">
            <v>-500.96618834835562</v>
          </cell>
          <cell r="AW708">
            <v>-431.88350333266652</v>
          </cell>
          <cell r="AX708">
            <v>-361.99485365846095</v>
          </cell>
          <cell r="AY708">
            <v>-291.29083640472288</v>
          </cell>
          <cell r="AZ708">
            <v>-219.76193894969126</v>
          </cell>
          <cell r="BA708">
            <v>-147.39853769101745</v>
          </cell>
          <cell r="BB708">
            <v>-74.190896750992508</v>
          </cell>
          <cell r="BC708">
            <v>-0.12916666666696378</v>
          </cell>
          <cell r="BD708">
            <v>-0.12916666666696378</v>
          </cell>
          <cell r="BE708">
            <v>-0.12916666666696378</v>
          </cell>
          <cell r="BF708">
            <v>-0.12916666666696378</v>
          </cell>
          <cell r="BG708">
            <v>-0.12916666666696378</v>
          </cell>
          <cell r="BH708">
            <v>-0.12916666666696378</v>
          </cell>
          <cell r="BI708">
            <v>-0.12916666666696378</v>
          </cell>
          <cell r="BJ708">
            <v>-0.12916666666696378</v>
          </cell>
          <cell r="BK708">
            <v>-0.12916666666696378</v>
          </cell>
          <cell r="BL708">
            <v>-0.12916666666696378</v>
          </cell>
          <cell r="BM708">
            <v>-0.12916666666696378</v>
          </cell>
          <cell r="BN708">
            <v>-0.12916666666696378</v>
          </cell>
          <cell r="BP708">
            <v>-48994.379698748686</v>
          </cell>
        </row>
        <row r="710">
          <cell r="A710" t="str">
            <v>Общий коэффициент покрытия долга</v>
          </cell>
          <cell r="D710" t="str">
            <v>int_avg</v>
          </cell>
          <cell r="G710">
            <v>1.5130340213094418</v>
          </cell>
          <cell r="H710">
            <v>2.679996686670099</v>
          </cell>
          <cell r="I710">
            <v>1.3061197483496114</v>
          </cell>
          <cell r="J710">
            <v>1.1900153700652827</v>
          </cell>
          <cell r="K710">
            <v>1.2967325145017778</v>
          </cell>
          <cell r="L710">
            <v>0.96960694676373571</v>
          </cell>
          <cell r="M710">
            <v>4.7746158730530484</v>
          </cell>
          <cell r="N710">
            <v>-1.9716569090247309</v>
          </cell>
          <cell r="O710">
            <v>-0.57075601756939376</v>
          </cell>
          <cell r="P710">
            <v>4.9634323839848928</v>
          </cell>
          <cell r="Q710">
            <v>-1.3226181623608506</v>
          </cell>
          <cell r="R710">
            <v>-3.9868298295724566E-2</v>
          </cell>
          <cell r="S710">
            <v>4.4016413635957123</v>
          </cell>
          <cell r="T710">
            <v>-1.7560301940971395</v>
          </cell>
          <cell r="U710">
            <v>0.49711333599727436</v>
          </cell>
          <cell r="V710">
            <v>2.7243412611199918</v>
          </cell>
          <cell r="W710">
            <v>-9.5835174988731481E-2</v>
          </cell>
          <cell r="X710">
            <v>0.59873725826886581</v>
          </cell>
          <cell r="Y710">
            <v>2.4111030155406015</v>
          </cell>
          <cell r="Z710">
            <v>0.40780675384331161</v>
          </cell>
          <cell r="AA710">
            <v>0.6775571199148932</v>
          </cell>
          <cell r="AB710">
            <v>3.2291671816840548</v>
          </cell>
          <cell r="AC710">
            <v>-0.21322964792648974</v>
          </cell>
          <cell r="AD710">
            <v>0.49370414876608482</v>
          </cell>
          <cell r="AE710">
            <v>1.788797509455754</v>
          </cell>
          <cell r="AF710">
            <v>1.8658194235114933</v>
          </cell>
          <cell r="AG710">
            <v>1.8647038699429028</v>
          </cell>
          <cell r="AH710">
            <v>1.8693707367181349</v>
          </cell>
          <cell r="AI710">
            <v>1.7775867195751098</v>
          </cell>
          <cell r="AJ710">
            <v>1.7487010937652325</v>
          </cell>
          <cell r="AK710">
            <v>1.5823058179442429</v>
          </cell>
          <cell r="AL710">
            <v>1.5980018294138389</v>
          </cell>
          <cell r="AM710">
            <v>1.7798188546708391</v>
          </cell>
          <cell r="AN710">
            <v>1.7418203727000707</v>
          </cell>
          <cell r="AO710">
            <v>1.401372522793449</v>
          </cell>
          <cell r="AP710">
            <v>1.1893295012415073</v>
          </cell>
          <cell r="AQ710">
            <v>1.0181274723380838</v>
          </cell>
          <cell r="AR710">
            <v>1.0164059812173722</v>
          </cell>
          <cell r="AS710">
            <v>1.0058592046629278</v>
          </cell>
          <cell r="AT710">
            <v>0.99509062608820587</v>
          </cell>
          <cell r="AU710">
            <v>0.9845057571479926</v>
          </cell>
          <cell r="AV710">
            <v>0.88346698491735387</v>
          </cell>
          <cell r="AW710">
            <v>0.88491685729856562</v>
          </cell>
          <cell r="AX710">
            <v>0.87105421739653832</v>
          </cell>
          <cell r="AY710">
            <v>0.8595225523973844</v>
          </cell>
          <cell r="AZ710">
            <v>0.80455147230454904</v>
          </cell>
          <cell r="BA710">
            <v>0.6836474465795116</v>
          </cell>
          <cell r="BB710">
            <v>0.43557955376178614</v>
          </cell>
          <cell r="BC710">
            <v>9121.1647539075439</v>
          </cell>
          <cell r="BD710">
            <v>9420.9319704334521</v>
          </cell>
          <cell r="BE710">
            <v>5536.6592289489718</v>
          </cell>
          <cell r="BF710">
            <v>11208.678754890347</v>
          </cell>
          <cell r="BG710">
            <v>11209.191397101067</v>
          </cell>
          <cell r="BH710">
            <v>10442.994429041773</v>
          </cell>
          <cell r="BI710">
            <v>12337.54746336792</v>
          </cell>
          <cell r="BJ710">
            <v>12359.829378405291</v>
          </cell>
          <cell r="BK710">
            <v>13094.535501853828</v>
          </cell>
          <cell r="BL710">
            <v>11211.754608154668</v>
          </cell>
          <cell r="BM710">
            <v>11212.267250365387</v>
          </cell>
          <cell r="BN710">
            <v>11212.779892576111</v>
          </cell>
        </row>
      </sheetData>
      <sheetData sheetId="3">
        <row r="7">
          <cell r="E7" t="str">
            <v>Проект</v>
          </cell>
        </row>
        <row r="9">
          <cell r="E9">
            <v>4</v>
          </cell>
        </row>
        <row r="13">
          <cell r="A13" t="str">
            <v>Эффективность полных затрат - NPV</v>
          </cell>
          <cell r="E13" t="str">
            <v>NPV</v>
          </cell>
          <cell r="F13">
            <v>25439.998151840438</v>
          </cell>
          <cell r="G13">
            <v>25200.911192583491</v>
          </cell>
          <cell r="H13">
            <v>24961.824233326595</v>
          </cell>
          <cell r="I13">
            <v>24722.452736343352</v>
          </cell>
          <cell r="J13">
            <v>24483.040250471066</v>
          </cell>
          <cell r="K13">
            <v>24243.385522087556</v>
          </cell>
          <cell r="L13">
            <v>24003.674085137227</v>
          </cell>
        </row>
        <row r="14">
          <cell r="A14" t="str">
            <v>Эффективность полных затрат - PBP</v>
          </cell>
          <cell r="E14" t="str">
            <v>PBP</v>
          </cell>
          <cell r="F14">
            <v>3.2852550178289492</v>
          </cell>
          <cell r="G14">
            <v>3.2901987800460399</v>
          </cell>
          <cell r="H14">
            <v>3.2951486613618468</v>
          </cell>
          <cell r="I14">
            <v>3.3001116928079171</v>
          </cell>
          <cell r="J14">
            <v>3.3050818866553073</v>
          </cell>
          <cell r="K14">
            <v>3.3100642273937093</v>
          </cell>
          <cell r="L14">
            <v>3.3150541519126224</v>
          </cell>
        </row>
        <row r="15">
          <cell r="A15" t="str">
            <v>Эффективность для собственного капитала - NPV</v>
          </cell>
          <cell r="E15" t="str">
            <v>NPV_OWN</v>
          </cell>
          <cell r="F15">
            <v>23662.98580292827</v>
          </cell>
          <cell r="G15">
            <v>23423.898843671333</v>
          </cell>
          <cell r="H15">
            <v>23184.811884414379</v>
          </cell>
          <cell r="I15">
            <v>22945.440387431154</v>
          </cell>
          <cell r="J15">
            <v>22706.027901558875</v>
          </cell>
          <cell r="K15">
            <v>22466.37317317538</v>
          </cell>
          <cell r="L15">
            <v>22226.661736225011</v>
          </cell>
        </row>
        <row r="16">
          <cell r="A16" t="str">
            <v>Эффективность для собственного капитала - PBP</v>
          </cell>
          <cell r="E16" t="str">
            <v>PBP_OWN</v>
          </cell>
          <cell r="F16" t="str">
            <v>нет</v>
          </cell>
          <cell r="G16" t="str">
            <v>нет</v>
          </cell>
          <cell r="H16" t="str">
            <v>нет</v>
          </cell>
          <cell r="I16" t="str">
            <v>нет</v>
          </cell>
          <cell r="J16" t="str">
            <v>нет</v>
          </cell>
          <cell r="K16">
            <v>0.91871797831455904</v>
          </cell>
          <cell r="L16">
            <v>0.92542722343883499</v>
          </cell>
        </row>
        <row r="17">
          <cell r="A17" t="str">
            <v>Эффективность для банка - NPV</v>
          </cell>
          <cell r="E17" t="str">
            <v>NPV_BANK</v>
          </cell>
          <cell r="F17">
            <v>25439.998151840438</v>
          </cell>
          <cell r="G17">
            <v>25200.911192583491</v>
          </cell>
          <cell r="H17">
            <v>24961.824233326595</v>
          </cell>
          <cell r="I17">
            <v>24722.452736343352</v>
          </cell>
          <cell r="J17">
            <v>24483.040250471066</v>
          </cell>
          <cell r="K17">
            <v>24243.385522087556</v>
          </cell>
          <cell r="L17">
            <v>24003.674085137227</v>
          </cell>
        </row>
        <row r="18">
          <cell r="A18" t="str">
            <v>Эффективность для банка - PBP</v>
          </cell>
          <cell r="E18" t="str">
            <v>PBP_BANK</v>
          </cell>
          <cell r="F18">
            <v>3.2852550178289492</v>
          </cell>
          <cell r="G18">
            <v>3.2901987800460399</v>
          </cell>
          <cell r="H18">
            <v>3.2951486613618468</v>
          </cell>
          <cell r="I18">
            <v>3.3001116928079171</v>
          </cell>
          <cell r="J18">
            <v>3.3050818866553073</v>
          </cell>
          <cell r="K18">
            <v>3.3100642273937093</v>
          </cell>
          <cell r="L18">
            <v>3.3150541519126224</v>
          </cell>
        </row>
        <row r="19">
          <cell r="A19" t="str">
            <v>Суммарная чистая прибыль</v>
          </cell>
          <cell r="E19" t="str">
            <v>TotalProfit</v>
          </cell>
          <cell r="F19">
            <v>31854.629231493986</v>
          </cell>
          <cell r="G19">
            <v>31576.694495103209</v>
          </cell>
          <cell r="H19">
            <v>31298.759758712436</v>
          </cell>
          <cell r="I19">
            <v>31020.825022321667</v>
          </cell>
          <cell r="J19">
            <v>30742.890285930895</v>
          </cell>
          <cell r="K19">
            <v>30464.955549540118</v>
          </cell>
          <cell r="L19">
            <v>30187.020813149356</v>
          </cell>
        </row>
        <row r="49">
          <cell r="A49" t="str">
            <v>Изменения суммарных результатов для компании:</v>
          </cell>
          <cell r="F49" t="str">
            <v>Отклонение изучаемого параметра от плановых значений (100% - плановое значение)</v>
          </cell>
        </row>
        <row r="50">
          <cell r="F50">
            <v>0.85</v>
          </cell>
          <cell r="G50">
            <v>0.9</v>
          </cell>
          <cell r="H50">
            <v>0.95000000000000007</v>
          </cell>
          <cell r="I50">
            <v>1</v>
          </cell>
          <cell r="J50">
            <v>1.05</v>
          </cell>
          <cell r="K50">
            <v>1.1000000000000001</v>
          </cell>
          <cell r="L50">
            <v>1.1500000000000001</v>
          </cell>
        </row>
        <row r="51">
          <cell r="A51" t="str">
            <v>Эффективность полных затрат - NPV</v>
          </cell>
          <cell r="E51" t="str">
            <v>NPV</v>
          </cell>
          <cell r="F51">
            <v>158267.91652676306</v>
          </cell>
          <cell r="G51">
            <v>158028.82956750609</v>
          </cell>
          <cell r="H51">
            <v>157789.74260824916</v>
          </cell>
          <cell r="I51">
            <v>157550.37111126602</v>
          </cell>
          <cell r="J51">
            <v>157310.95862539369</v>
          </cell>
          <cell r="K51">
            <v>157071.30389701013</v>
          </cell>
          <cell r="L51">
            <v>156831.59246005982</v>
          </cell>
        </row>
        <row r="52">
          <cell r="A52" t="str">
            <v>Эффективность полных затрат - PBP</v>
          </cell>
          <cell r="E52" t="str">
            <v>PBP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Эффективность для собственного капитала - NPV</v>
          </cell>
          <cell r="E53" t="str">
            <v>NPV_OWN</v>
          </cell>
          <cell r="F53">
            <v>71342.130179553744</v>
          </cell>
          <cell r="G53">
            <v>71103.043220296793</v>
          </cell>
          <cell r="H53">
            <v>70863.956261039857</v>
          </cell>
          <cell r="I53">
            <v>70624.584764056621</v>
          </cell>
          <cell r="J53">
            <v>70385.172278184327</v>
          </cell>
          <cell r="K53">
            <v>70145.517549800803</v>
          </cell>
          <cell r="L53">
            <v>69905.806112850478</v>
          </cell>
        </row>
        <row r="54">
          <cell r="A54" t="str">
            <v>Эффективность для собственного капитала - PBP</v>
          </cell>
          <cell r="E54" t="str">
            <v>PBP_OWN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Эффективность для банка - NPV</v>
          </cell>
          <cell r="E55" t="str">
            <v>NPV_BANK</v>
          </cell>
          <cell r="F55">
            <v>119479.72468658254</v>
          </cell>
          <cell r="G55">
            <v>119240.63772732562</v>
          </cell>
          <cell r="H55">
            <v>119001.55076806866</v>
          </cell>
          <cell r="I55">
            <v>118762.17927108544</v>
          </cell>
          <cell r="J55">
            <v>118522.76678521319</v>
          </cell>
          <cell r="K55">
            <v>118283.11205682962</v>
          </cell>
          <cell r="L55">
            <v>118043.40061987929</v>
          </cell>
        </row>
        <row r="56">
          <cell r="A56" t="str">
            <v>Эффективность для банка - PBP</v>
          </cell>
          <cell r="E56" t="str">
            <v>PBP_BANK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Суммарная чистая прибыль</v>
          </cell>
          <cell r="E57" t="str">
            <v>TotalProfit</v>
          </cell>
          <cell r="F57">
            <v>84463.075637991205</v>
          </cell>
          <cell r="G57">
            <v>84185.140901600418</v>
          </cell>
          <cell r="H57">
            <v>83907.206165209645</v>
          </cell>
          <cell r="I57">
            <v>83629.271428818902</v>
          </cell>
          <cell r="J57">
            <v>83351.3366924281</v>
          </cell>
          <cell r="K57">
            <v>83073.401956037298</v>
          </cell>
          <cell r="L57">
            <v>82795.467219646569</v>
          </cell>
        </row>
        <row r="59">
          <cell r="A59" t="str">
            <v>График чувствительности компании в целом</v>
          </cell>
        </row>
        <row r="60">
          <cell r="A60" t="str">
            <v>Эффективность полных затрат - NPV</v>
          </cell>
          <cell r="E60">
            <v>1</v>
          </cell>
          <cell r="F60">
            <v>158267.91652676306</v>
          </cell>
          <cell r="G60">
            <v>158028.82956750609</v>
          </cell>
          <cell r="H60">
            <v>157789.74260824916</v>
          </cell>
          <cell r="I60">
            <v>157550.37111126602</v>
          </cell>
          <cell r="J60">
            <v>157310.95862539369</v>
          </cell>
          <cell r="K60">
            <v>157071.30389701013</v>
          </cell>
          <cell r="L60">
            <v>156831.59246005982</v>
          </cell>
        </row>
        <row r="91">
          <cell r="A91" t="str">
            <v>Наименование изменяемого параметра</v>
          </cell>
          <cell r="B91" t="str">
            <v>Область</v>
          </cell>
          <cell r="C91" t="str">
            <v>%?</v>
          </cell>
        </row>
        <row r="92">
          <cell r="A92" t="str">
            <v>Уровень цен на реализуемую продукцию</v>
          </cell>
          <cell r="B92" t="str">
            <v>SENS_Prices</v>
          </cell>
        </row>
        <row r="93">
          <cell r="A93" t="str">
            <v>Объем продаж</v>
          </cell>
          <cell r="B93" t="str">
            <v>SENS_Volume</v>
          </cell>
        </row>
        <row r="94">
          <cell r="A94" t="str">
            <v>Стоимость материалов и комплектующих</v>
          </cell>
          <cell r="B94" t="str">
            <v>SENS_Materials</v>
          </cell>
        </row>
        <row r="95">
          <cell r="A95" t="str">
            <v>Величина общих издержек</v>
          </cell>
          <cell r="B95" t="str">
            <v>SENS_GenExp</v>
          </cell>
        </row>
        <row r="96">
          <cell r="A96" t="str">
            <v>Размер инвестиций в постоянные активы</v>
          </cell>
          <cell r="B96" t="str">
            <v>SENS_Assets</v>
          </cell>
        </row>
        <row r="97">
          <cell r="A97" t="str">
            <v>Ставка дисконтирования</v>
          </cell>
          <cell r="B97" t="str">
            <v>SENS_Discount</v>
          </cell>
          <cell r="C97" t="str">
            <v>%</v>
          </cell>
        </row>
        <row r="98">
          <cell r="A98" t="str">
            <v>&lt; конец списка параметров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5.11</v>
          </cell>
        </row>
        <row r="6">
          <cell r="B6">
            <v>39058</v>
          </cell>
        </row>
        <row r="8">
          <cell r="B8" t="b">
            <v>0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0</v>
          </cell>
        </row>
        <row r="12">
          <cell r="B12" t="b">
            <v>0</v>
          </cell>
        </row>
        <row r="13">
          <cell r="B13" t="b">
            <v>0</v>
          </cell>
        </row>
        <row r="14">
          <cell r="B14">
            <v>0</v>
          </cell>
        </row>
        <row r="15">
          <cell r="B15" t="str">
            <v>Проект</v>
          </cell>
        </row>
        <row r="18">
          <cell r="B18" t="str">
            <v>-</v>
          </cell>
        </row>
        <row r="19">
          <cell r="B19" t="str">
            <v>Альт-Инвест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CC"/>
    <pageSetUpPr fitToPage="1"/>
  </sheetPr>
  <dimension ref="A1:CG41"/>
  <sheetViews>
    <sheetView view="pageBreakPreview" topLeftCell="A22" zoomScaleNormal="100" zoomScaleSheetLayoutView="100" workbookViewId="0">
      <selection activeCell="BZ8" sqref="BZ8"/>
    </sheetView>
  </sheetViews>
  <sheetFormatPr defaultColWidth="0.85546875" defaultRowHeight="12.75" outlineLevelCol="1"/>
  <cols>
    <col min="1" max="56" width="0.85546875" style="234"/>
    <col min="57" max="57" width="0.42578125" style="234" customWidth="1"/>
    <col min="58" max="58" width="0.7109375" style="234" hidden="1" customWidth="1"/>
    <col min="59" max="60" width="0.85546875" style="234" hidden="1" customWidth="1"/>
    <col min="61" max="72" width="0.85546875" style="234"/>
    <col min="73" max="73" width="0.7109375" style="234" customWidth="1"/>
    <col min="74" max="76" width="0.85546875" style="234" hidden="1" customWidth="1"/>
    <col min="77" max="77" width="10.5703125" style="234" customWidth="1" outlineLevel="1"/>
    <col min="78" max="79" width="10.5703125" style="234" customWidth="1"/>
    <col min="80" max="88" width="2.7109375" style="234" customWidth="1"/>
    <col min="89" max="16384" width="0.85546875" style="234"/>
  </cols>
  <sheetData>
    <row r="1" spans="1:79">
      <c r="BY1" s="234" t="s">
        <v>526</v>
      </c>
    </row>
    <row r="2" spans="1:79" ht="13.5" customHeight="1">
      <c r="A2" s="384" t="s">
        <v>527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</row>
    <row r="4" spans="1:79" ht="29.25" customHeight="1">
      <c r="A4" s="385" t="s">
        <v>0</v>
      </c>
      <c r="B4" s="386"/>
      <c r="C4" s="386"/>
      <c r="D4" s="386"/>
      <c r="E4" s="386"/>
      <c r="F4" s="386"/>
      <c r="G4" s="386"/>
      <c r="H4" s="387"/>
      <c r="I4" s="391" t="s">
        <v>1</v>
      </c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7"/>
      <c r="BI4" s="392" t="s">
        <v>528</v>
      </c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93" t="s">
        <v>363</v>
      </c>
      <c r="BZ4" s="393"/>
      <c r="CA4" s="394" t="s">
        <v>529</v>
      </c>
    </row>
    <row r="5" spans="1:79" ht="32.25" customHeight="1">
      <c r="A5" s="388"/>
      <c r="B5" s="389"/>
      <c r="C5" s="389"/>
      <c r="D5" s="389"/>
      <c r="E5" s="389"/>
      <c r="F5" s="389"/>
      <c r="G5" s="389"/>
      <c r="H5" s="390"/>
      <c r="I5" s="388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90"/>
      <c r="BI5" s="375"/>
      <c r="BJ5" s="375"/>
      <c r="BK5" s="375"/>
      <c r="BL5" s="375"/>
      <c r="BM5" s="375"/>
      <c r="BN5" s="375"/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280" t="s">
        <v>362</v>
      </c>
      <c r="BZ5" s="280" t="s">
        <v>370</v>
      </c>
      <c r="CA5" s="394"/>
    </row>
    <row r="6" spans="1:79">
      <c r="A6" s="372">
        <v>1</v>
      </c>
      <c r="B6" s="373"/>
      <c r="C6" s="373"/>
      <c r="D6" s="373"/>
      <c r="E6" s="373"/>
      <c r="F6" s="373"/>
      <c r="G6" s="373"/>
      <c r="H6" s="374"/>
      <c r="I6" s="372">
        <v>2</v>
      </c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4"/>
      <c r="BI6" s="375">
        <v>3</v>
      </c>
      <c r="BJ6" s="375"/>
      <c r="BK6" s="375"/>
      <c r="BL6" s="375"/>
      <c r="BM6" s="375"/>
      <c r="BN6" s="375"/>
      <c r="BO6" s="375"/>
      <c r="BP6" s="375"/>
      <c r="BQ6" s="375"/>
      <c r="BR6" s="375"/>
      <c r="BS6" s="375"/>
      <c r="BT6" s="375"/>
      <c r="BU6" s="375"/>
      <c r="BV6" s="375"/>
      <c r="BW6" s="375"/>
      <c r="BX6" s="375"/>
      <c r="BY6" s="255">
        <v>10</v>
      </c>
      <c r="BZ6" s="256">
        <v>11</v>
      </c>
      <c r="CA6" s="255">
        <v>12</v>
      </c>
    </row>
    <row r="7" spans="1:79">
      <c r="A7" s="376">
        <v>1</v>
      </c>
      <c r="B7" s="377"/>
      <c r="C7" s="377"/>
      <c r="D7" s="377"/>
      <c r="E7" s="377"/>
      <c r="F7" s="377"/>
      <c r="G7" s="377"/>
      <c r="H7" s="378"/>
      <c r="J7" s="379" t="s">
        <v>530</v>
      </c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80"/>
      <c r="BI7" s="381"/>
      <c r="BJ7" s="382"/>
      <c r="BK7" s="382"/>
      <c r="BL7" s="382"/>
      <c r="BM7" s="382"/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3"/>
      <c r="BY7" s="240"/>
      <c r="BZ7" s="240"/>
      <c r="CA7" s="240"/>
    </row>
    <row r="8" spans="1:79">
      <c r="A8" s="372" t="s">
        <v>3</v>
      </c>
      <c r="B8" s="373"/>
      <c r="C8" s="373"/>
      <c r="D8" s="373"/>
      <c r="E8" s="373"/>
      <c r="F8" s="373"/>
      <c r="G8" s="373"/>
      <c r="H8" s="374"/>
      <c r="I8" s="257"/>
      <c r="J8" s="399" t="s">
        <v>531</v>
      </c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400"/>
      <c r="BI8" s="372" t="s">
        <v>532</v>
      </c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4"/>
      <c r="BY8" s="240"/>
      <c r="BZ8" s="258"/>
      <c r="CA8" s="258">
        <v>173.8</v>
      </c>
    </row>
    <row r="9" spans="1:79">
      <c r="A9" s="372" t="s">
        <v>4</v>
      </c>
      <c r="B9" s="373"/>
      <c r="C9" s="373"/>
      <c r="D9" s="373"/>
      <c r="E9" s="373"/>
      <c r="F9" s="373"/>
      <c r="G9" s="373"/>
      <c r="H9" s="374"/>
      <c r="I9" s="242"/>
      <c r="J9" s="395" t="s">
        <v>533</v>
      </c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6"/>
      <c r="BI9" s="372" t="s">
        <v>532</v>
      </c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4"/>
      <c r="BY9" s="240"/>
      <c r="BZ9" s="258"/>
      <c r="CA9" s="258"/>
    </row>
    <row r="10" spans="1:79">
      <c r="A10" s="372" t="s">
        <v>5</v>
      </c>
      <c r="B10" s="373"/>
      <c r="C10" s="373"/>
      <c r="D10" s="373"/>
      <c r="E10" s="373"/>
      <c r="F10" s="373"/>
      <c r="G10" s="373"/>
      <c r="H10" s="374"/>
      <c r="I10" s="242"/>
      <c r="J10" s="395" t="s">
        <v>534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6"/>
      <c r="BI10" s="372" t="s">
        <v>532</v>
      </c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4"/>
      <c r="BY10" s="240"/>
      <c r="BZ10" s="258"/>
      <c r="CA10" s="258"/>
    </row>
    <row r="11" spans="1:79">
      <c r="A11" s="372" t="s">
        <v>7</v>
      </c>
      <c r="B11" s="373"/>
      <c r="C11" s="373"/>
      <c r="D11" s="373"/>
      <c r="E11" s="373"/>
      <c r="F11" s="373"/>
      <c r="G11" s="373"/>
      <c r="H11" s="374"/>
      <c r="I11" s="257"/>
      <c r="J11" s="397" t="s">
        <v>535</v>
      </c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8"/>
      <c r="BI11" s="381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3"/>
      <c r="BY11" s="240"/>
      <c r="BZ11" s="258"/>
      <c r="CA11" s="258"/>
    </row>
    <row r="12" spans="1:79">
      <c r="A12" s="372" t="s">
        <v>536</v>
      </c>
      <c r="B12" s="373"/>
      <c r="C12" s="373"/>
      <c r="D12" s="373"/>
      <c r="E12" s="373"/>
      <c r="F12" s="373"/>
      <c r="G12" s="373"/>
      <c r="H12" s="374"/>
      <c r="I12" s="242"/>
      <c r="J12" s="395" t="s">
        <v>537</v>
      </c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6"/>
      <c r="BI12" s="372" t="s">
        <v>532</v>
      </c>
      <c r="BJ12" s="373"/>
      <c r="BK12" s="373"/>
      <c r="BL12" s="373"/>
      <c r="BM12" s="373"/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374"/>
      <c r="BY12" s="240"/>
      <c r="BZ12" s="258">
        <f>BZ8</f>
        <v>0</v>
      </c>
      <c r="CA12" s="258">
        <f>CA8</f>
        <v>173.8</v>
      </c>
    </row>
    <row r="13" spans="1:79">
      <c r="A13" s="372" t="s">
        <v>538</v>
      </c>
      <c r="B13" s="373"/>
      <c r="C13" s="373"/>
      <c r="D13" s="373"/>
      <c r="E13" s="373"/>
      <c r="F13" s="373"/>
      <c r="G13" s="373"/>
      <c r="H13" s="374"/>
      <c r="I13" s="242"/>
      <c r="J13" s="395" t="s">
        <v>539</v>
      </c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6"/>
      <c r="BI13" s="372" t="s">
        <v>532</v>
      </c>
      <c r="BJ13" s="373"/>
      <c r="BK13" s="373"/>
      <c r="BL13" s="373"/>
      <c r="BM13" s="373"/>
      <c r="BN13" s="373"/>
      <c r="BO13" s="373"/>
      <c r="BP13" s="373"/>
      <c r="BQ13" s="373"/>
      <c r="BR13" s="373"/>
      <c r="BS13" s="373"/>
      <c r="BT13" s="373"/>
      <c r="BU13" s="373"/>
      <c r="BV13" s="373"/>
      <c r="BW13" s="373"/>
      <c r="BX13" s="374"/>
      <c r="BY13" s="240"/>
      <c r="BZ13" s="258"/>
      <c r="CA13" s="258"/>
    </row>
    <row r="14" spans="1:79">
      <c r="A14" s="372" t="s">
        <v>540</v>
      </c>
      <c r="B14" s="373"/>
      <c r="C14" s="373"/>
      <c r="D14" s="373"/>
      <c r="E14" s="373"/>
      <c r="F14" s="373"/>
      <c r="G14" s="373"/>
      <c r="H14" s="374"/>
      <c r="I14" s="259"/>
      <c r="J14" s="401" t="s">
        <v>541</v>
      </c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2"/>
      <c r="BI14" s="372" t="s">
        <v>532</v>
      </c>
      <c r="BJ14" s="373"/>
      <c r="BK14" s="373"/>
      <c r="BL14" s="373"/>
      <c r="BM14" s="373"/>
      <c r="BN14" s="373"/>
      <c r="BO14" s="373"/>
      <c r="BP14" s="373"/>
      <c r="BQ14" s="373"/>
      <c r="BR14" s="373"/>
      <c r="BS14" s="373"/>
      <c r="BT14" s="373"/>
      <c r="BU14" s="373"/>
      <c r="BV14" s="373"/>
      <c r="BW14" s="373"/>
      <c r="BX14" s="374"/>
      <c r="BY14" s="240"/>
      <c r="BZ14" s="258"/>
      <c r="CA14" s="258"/>
    </row>
    <row r="15" spans="1:79">
      <c r="A15" s="372" t="s">
        <v>542</v>
      </c>
      <c r="B15" s="373"/>
      <c r="C15" s="373"/>
      <c r="D15" s="373"/>
      <c r="E15" s="373"/>
      <c r="F15" s="373"/>
      <c r="G15" s="373"/>
      <c r="H15" s="374"/>
      <c r="I15" s="259"/>
      <c r="J15" s="401" t="s">
        <v>543</v>
      </c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2"/>
      <c r="BI15" s="372" t="s">
        <v>532</v>
      </c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4"/>
      <c r="BY15" s="240"/>
      <c r="BZ15" s="258"/>
      <c r="CA15" s="258"/>
    </row>
    <row r="16" spans="1:79">
      <c r="A16" s="372" t="s">
        <v>544</v>
      </c>
      <c r="B16" s="373"/>
      <c r="C16" s="373"/>
      <c r="D16" s="373"/>
      <c r="E16" s="373"/>
      <c r="F16" s="373"/>
      <c r="G16" s="373"/>
      <c r="H16" s="374"/>
      <c r="I16" s="242"/>
      <c r="J16" s="395" t="s">
        <v>545</v>
      </c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6"/>
      <c r="BI16" s="372" t="s">
        <v>532</v>
      </c>
      <c r="BJ16" s="373"/>
      <c r="BK16" s="373"/>
      <c r="BL16" s="373"/>
      <c r="BM16" s="373"/>
      <c r="BN16" s="373"/>
      <c r="BO16" s="373"/>
      <c r="BP16" s="373"/>
      <c r="BQ16" s="373"/>
      <c r="BR16" s="373"/>
      <c r="BS16" s="373"/>
      <c r="BT16" s="373"/>
      <c r="BU16" s="373"/>
      <c r="BV16" s="373"/>
      <c r="BW16" s="373"/>
      <c r="BX16" s="374"/>
      <c r="BY16" s="240"/>
      <c r="BZ16" s="258"/>
      <c r="CA16" s="258"/>
    </row>
    <row r="17" spans="1:79" ht="30" customHeight="1">
      <c r="A17" s="372" t="s">
        <v>546</v>
      </c>
      <c r="B17" s="373"/>
      <c r="C17" s="373"/>
      <c r="D17" s="373"/>
      <c r="E17" s="373"/>
      <c r="F17" s="373"/>
      <c r="G17" s="373"/>
      <c r="H17" s="374"/>
      <c r="I17" s="260"/>
      <c r="J17" s="403" t="s">
        <v>547</v>
      </c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4"/>
      <c r="BI17" s="372" t="s">
        <v>532</v>
      </c>
      <c r="BJ17" s="373"/>
      <c r="BK17" s="373"/>
      <c r="BL17" s="373"/>
      <c r="BM17" s="373"/>
      <c r="BN17" s="373"/>
      <c r="BO17" s="373"/>
      <c r="BP17" s="373"/>
      <c r="BQ17" s="373"/>
      <c r="BR17" s="373"/>
      <c r="BS17" s="373"/>
      <c r="BT17" s="373"/>
      <c r="BU17" s="373"/>
      <c r="BV17" s="373"/>
      <c r="BW17" s="373"/>
      <c r="BX17" s="374"/>
      <c r="BY17" s="240"/>
      <c r="BZ17" s="258"/>
      <c r="CA17" s="258"/>
    </row>
    <row r="18" spans="1:79">
      <c r="A18" s="372" t="s">
        <v>548</v>
      </c>
      <c r="B18" s="373"/>
      <c r="C18" s="373"/>
      <c r="D18" s="373"/>
      <c r="E18" s="373"/>
      <c r="F18" s="373"/>
      <c r="G18" s="373"/>
      <c r="H18" s="374"/>
      <c r="I18" s="242"/>
      <c r="J18" s="395" t="s">
        <v>549</v>
      </c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6"/>
      <c r="BI18" s="372" t="s">
        <v>532</v>
      </c>
      <c r="BJ18" s="373"/>
      <c r="BK18" s="373"/>
      <c r="BL18" s="373"/>
      <c r="BM18" s="373"/>
      <c r="BN18" s="373"/>
      <c r="BO18" s="373"/>
      <c r="BP18" s="373"/>
      <c r="BQ18" s="373"/>
      <c r="BR18" s="373"/>
      <c r="BS18" s="373"/>
      <c r="BT18" s="373"/>
      <c r="BU18" s="373"/>
      <c r="BV18" s="373"/>
      <c r="BW18" s="373"/>
      <c r="BX18" s="374"/>
      <c r="BY18" s="240"/>
      <c r="BZ18" s="258"/>
      <c r="CA18" s="258"/>
    </row>
    <row r="19" spans="1:79">
      <c r="A19" s="372" t="s">
        <v>550</v>
      </c>
      <c r="B19" s="373"/>
      <c r="C19" s="373"/>
      <c r="D19" s="373"/>
      <c r="E19" s="373"/>
      <c r="F19" s="373"/>
      <c r="G19" s="373"/>
      <c r="H19" s="374"/>
      <c r="I19" s="259"/>
      <c r="J19" s="401" t="s">
        <v>551</v>
      </c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401"/>
      <c r="BH19" s="402"/>
      <c r="BI19" s="372" t="s">
        <v>532</v>
      </c>
      <c r="BJ19" s="373"/>
      <c r="BK19" s="373"/>
      <c r="BL19" s="373"/>
      <c r="BM19" s="373"/>
      <c r="BN19" s="373"/>
      <c r="BO19" s="373"/>
      <c r="BP19" s="373"/>
      <c r="BQ19" s="373"/>
      <c r="BR19" s="373"/>
      <c r="BS19" s="373"/>
      <c r="BT19" s="373"/>
      <c r="BU19" s="373"/>
      <c r="BV19" s="373"/>
      <c r="BW19" s="373"/>
      <c r="BX19" s="374"/>
      <c r="BY19" s="240"/>
      <c r="BZ19" s="258"/>
      <c r="CA19" s="258"/>
    </row>
    <row r="20" spans="1:79">
      <c r="A20" s="372" t="s">
        <v>552</v>
      </c>
      <c r="B20" s="373"/>
      <c r="C20" s="373"/>
      <c r="D20" s="373"/>
      <c r="E20" s="373"/>
      <c r="F20" s="373"/>
      <c r="G20" s="373"/>
      <c r="H20" s="374"/>
      <c r="I20" s="259"/>
      <c r="J20" s="401" t="s">
        <v>553</v>
      </c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1"/>
      <c r="BC20" s="401"/>
      <c r="BD20" s="401"/>
      <c r="BE20" s="401"/>
      <c r="BF20" s="401"/>
      <c r="BG20" s="401"/>
      <c r="BH20" s="402"/>
      <c r="BI20" s="372" t="s">
        <v>532</v>
      </c>
      <c r="BJ20" s="373"/>
      <c r="BK20" s="373"/>
      <c r="BL20" s="373"/>
      <c r="BM20" s="373"/>
      <c r="BN20" s="373"/>
      <c r="BO20" s="373"/>
      <c r="BP20" s="373"/>
      <c r="BQ20" s="373"/>
      <c r="BR20" s="373"/>
      <c r="BS20" s="373"/>
      <c r="BT20" s="373"/>
      <c r="BU20" s="373"/>
      <c r="BV20" s="373"/>
      <c r="BW20" s="373"/>
      <c r="BX20" s="374"/>
      <c r="BY20" s="240"/>
      <c r="BZ20" s="258"/>
      <c r="CA20" s="258"/>
    </row>
    <row r="21" spans="1:79">
      <c r="A21" s="372" t="s">
        <v>554</v>
      </c>
      <c r="B21" s="373"/>
      <c r="C21" s="373"/>
      <c r="D21" s="373"/>
      <c r="E21" s="373"/>
      <c r="F21" s="373"/>
      <c r="G21" s="373"/>
      <c r="H21" s="374"/>
      <c r="I21" s="259"/>
      <c r="J21" s="401" t="s">
        <v>555</v>
      </c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2"/>
      <c r="BI21" s="372" t="s">
        <v>532</v>
      </c>
      <c r="BJ21" s="373"/>
      <c r="BK21" s="373"/>
      <c r="BL21" s="373"/>
      <c r="BM21" s="373"/>
      <c r="BN21" s="373"/>
      <c r="BO21" s="373"/>
      <c r="BP21" s="373"/>
      <c r="BQ21" s="373"/>
      <c r="BR21" s="373"/>
      <c r="BS21" s="373"/>
      <c r="BT21" s="373"/>
      <c r="BU21" s="373"/>
      <c r="BV21" s="373"/>
      <c r="BW21" s="373"/>
      <c r="BX21" s="374"/>
      <c r="BY21" s="240"/>
      <c r="BZ21" s="258"/>
      <c r="CA21" s="258"/>
    </row>
    <row r="22" spans="1:79">
      <c r="A22" s="372" t="s">
        <v>8</v>
      </c>
      <c r="B22" s="373"/>
      <c r="C22" s="373"/>
      <c r="D22" s="373"/>
      <c r="E22" s="373"/>
      <c r="F22" s="373"/>
      <c r="G22" s="373"/>
      <c r="H22" s="374"/>
      <c r="I22" s="257"/>
      <c r="J22" s="397" t="s">
        <v>556</v>
      </c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8"/>
      <c r="BI22" s="372" t="s">
        <v>532</v>
      </c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4"/>
      <c r="BY22" s="240"/>
      <c r="BZ22" s="258"/>
      <c r="CA22" s="258"/>
    </row>
    <row r="23" spans="1:79" ht="30" customHeight="1">
      <c r="A23" s="372" t="s">
        <v>41</v>
      </c>
      <c r="B23" s="373"/>
      <c r="C23" s="373"/>
      <c r="D23" s="373"/>
      <c r="E23" s="373"/>
      <c r="F23" s="373"/>
      <c r="G23" s="373"/>
      <c r="H23" s="374"/>
      <c r="I23" s="260"/>
      <c r="J23" s="403" t="s">
        <v>557</v>
      </c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403"/>
      <c r="BF23" s="403"/>
      <c r="BG23" s="403"/>
      <c r="BH23" s="404"/>
      <c r="BI23" s="372" t="s">
        <v>532</v>
      </c>
      <c r="BJ23" s="373"/>
      <c r="BK23" s="373"/>
      <c r="BL23" s="373"/>
      <c r="BM23" s="373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  <c r="BX23" s="374"/>
      <c r="BY23" s="240"/>
      <c r="BZ23" s="258"/>
      <c r="CA23" s="258"/>
    </row>
    <row r="24" spans="1:79">
      <c r="A24" s="372" t="s">
        <v>558</v>
      </c>
      <c r="B24" s="373"/>
      <c r="C24" s="373"/>
      <c r="D24" s="373"/>
      <c r="E24" s="373"/>
      <c r="F24" s="373"/>
      <c r="G24" s="373"/>
      <c r="H24" s="374"/>
      <c r="I24" s="259"/>
      <c r="J24" s="401" t="s">
        <v>559</v>
      </c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2"/>
      <c r="BI24" s="372" t="s">
        <v>532</v>
      </c>
      <c r="BJ24" s="373"/>
      <c r="BK24" s="373"/>
      <c r="BL24" s="373"/>
      <c r="BM24" s="373"/>
      <c r="BN24" s="373"/>
      <c r="BO24" s="373"/>
      <c r="BP24" s="373"/>
      <c r="BQ24" s="373"/>
      <c r="BR24" s="373"/>
      <c r="BS24" s="373"/>
      <c r="BT24" s="373"/>
      <c r="BU24" s="373"/>
      <c r="BV24" s="373"/>
      <c r="BW24" s="373"/>
      <c r="BX24" s="374"/>
      <c r="BY24" s="240"/>
      <c r="BZ24" s="258"/>
      <c r="CA24" s="258"/>
    </row>
    <row r="25" spans="1:79">
      <c r="A25" s="372" t="s">
        <v>560</v>
      </c>
      <c r="B25" s="373"/>
      <c r="C25" s="373"/>
      <c r="D25" s="373"/>
      <c r="E25" s="373"/>
      <c r="F25" s="373"/>
      <c r="G25" s="373"/>
      <c r="H25" s="374"/>
      <c r="I25" s="259"/>
      <c r="J25" s="401" t="s">
        <v>561</v>
      </c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2"/>
      <c r="BI25" s="372" t="s">
        <v>532</v>
      </c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373"/>
      <c r="BW25" s="373"/>
      <c r="BX25" s="374"/>
      <c r="BY25" s="240"/>
      <c r="BZ25" s="258"/>
      <c r="CA25" s="258"/>
    </row>
    <row r="26" spans="1:79">
      <c r="A26" s="372" t="s">
        <v>562</v>
      </c>
      <c r="B26" s="373"/>
      <c r="C26" s="373"/>
      <c r="D26" s="373"/>
      <c r="E26" s="373"/>
      <c r="F26" s="373"/>
      <c r="G26" s="373"/>
      <c r="H26" s="374"/>
      <c r="I26" s="259"/>
      <c r="J26" s="401" t="s">
        <v>563</v>
      </c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2"/>
      <c r="BI26" s="372" t="s">
        <v>532</v>
      </c>
      <c r="BJ26" s="373"/>
      <c r="BK26" s="373"/>
      <c r="BL26" s="373"/>
      <c r="BM26" s="373"/>
      <c r="BN26" s="373"/>
      <c r="BO26" s="373"/>
      <c r="BP26" s="373"/>
      <c r="BQ26" s="373"/>
      <c r="BR26" s="373"/>
      <c r="BS26" s="373"/>
      <c r="BT26" s="373"/>
      <c r="BU26" s="373"/>
      <c r="BV26" s="373"/>
      <c r="BW26" s="373"/>
      <c r="BX26" s="374"/>
      <c r="BY26" s="240"/>
      <c r="BZ26" s="258"/>
      <c r="CA26" s="258"/>
    </row>
    <row r="27" spans="1:79">
      <c r="A27" s="372" t="s">
        <v>42</v>
      </c>
      <c r="B27" s="373"/>
      <c r="C27" s="373"/>
      <c r="D27" s="373"/>
      <c r="E27" s="373"/>
      <c r="F27" s="373"/>
      <c r="G27" s="373"/>
      <c r="H27" s="374"/>
      <c r="I27" s="242"/>
      <c r="J27" s="395" t="s">
        <v>564</v>
      </c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6"/>
      <c r="BI27" s="372" t="s">
        <v>532</v>
      </c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4"/>
      <c r="BY27" s="240"/>
      <c r="BZ27" s="258"/>
      <c r="CA27" s="258"/>
    </row>
    <row r="28" spans="1:79">
      <c r="A28" s="372" t="s">
        <v>9</v>
      </c>
      <c r="B28" s="373"/>
      <c r="C28" s="373"/>
      <c r="D28" s="373"/>
      <c r="E28" s="373"/>
      <c r="F28" s="373"/>
      <c r="G28" s="373"/>
      <c r="H28" s="374"/>
      <c r="I28" s="257"/>
      <c r="J28" s="397" t="s">
        <v>565</v>
      </c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8"/>
      <c r="BI28" s="372" t="s">
        <v>532</v>
      </c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4"/>
      <c r="BY28" s="240"/>
      <c r="BZ28" s="258"/>
      <c r="CA28" s="258"/>
    </row>
    <row r="29" spans="1:79">
      <c r="A29" s="372" t="s">
        <v>43</v>
      </c>
      <c r="B29" s="373"/>
      <c r="C29" s="373"/>
      <c r="D29" s="373"/>
      <c r="E29" s="373"/>
      <c r="F29" s="373"/>
      <c r="G29" s="373"/>
      <c r="H29" s="374"/>
      <c r="I29" s="242"/>
      <c r="J29" s="395" t="s">
        <v>566</v>
      </c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6"/>
      <c r="BI29" s="372" t="s">
        <v>532</v>
      </c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4"/>
      <c r="BY29" s="240"/>
      <c r="BZ29" s="258"/>
      <c r="CA29" s="258"/>
    </row>
    <row r="30" spans="1:79">
      <c r="A30" s="372" t="s">
        <v>567</v>
      </c>
      <c r="B30" s="373"/>
      <c r="C30" s="373"/>
      <c r="D30" s="373"/>
      <c r="E30" s="373"/>
      <c r="F30" s="373"/>
      <c r="G30" s="373"/>
      <c r="H30" s="374"/>
      <c r="I30" s="242"/>
      <c r="J30" s="395" t="s">
        <v>568</v>
      </c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6"/>
      <c r="BI30" s="372" t="s">
        <v>532</v>
      </c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4"/>
      <c r="BY30" s="240"/>
      <c r="BZ30" s="258"/>
      <c r="CA30" s="258"/>
    </row>
    <row r="31" spans="1:79" ht="30" customHeight="1">
      <c r="A31" s="372" t="s">
        <v>44</v>
      </c>
      <c r="B31" s="373"/>
      <c r="C31" s="373"/>
      <c r="D31" s="373"/>
      <c r="E31" s="373"/>
      <c r="F31" s="373"/>
      <c r="G31" s="373"/>
      <c r="H31" s="374"/>
      <c r="I31" s="261"/>
      <c r="J31" s="405" t="s">
        <v>569</v>
      </c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6"/>
      <c r="BI31" s="372" t="s">
        <v>532</v>
      </c>
      <c r="BJ31" s="373"/>
      <c r="BK31" s="373"/>
      <c r="BL31" s="373"/>
      <c r="BM31" s="373"/>
      <c r="BN31" s="373"/>
      <c r="BO31" s="373"/>
      <c r="BP31" s="373"/>
      <c r="BQ31" s="373"/>
      <c r="BR31" s="373"/>
      <c r="BS31" s="373"/>
      <c r="BT31" s="373"/>
      <c r="BU31" s="373"/>
      <c r="BV31" s="373"/>
      <c r="BW31" s="373"/>
      <c r="BX31" s="374"/>
      <c r="BY31" s="240"/>
      <c r="BZ31" s="258"/>
      <c r="CA31" s="258"/>
    </row>
    <row r="32" spans="1:79">
      <c r="A32" s="376">
        <v>2</v>
      </c>
      <c r="B32" s="377"/>
      <c r="C32" s="377"/>
      <c r="D32" s="377"/>
      <c r="E32" s="377"/>
      <c r="F32" s="377"/>
      <c r="G32" s="377"/>
      <c r="H32" s="378"/>
      <c r="J32" s="379" t="s">
        <v>570</v>
      </c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80"/>
      <c r="BI32" s="372" t="s">
        <v>532</v>
      </c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4"/>
      <c r="BY32" s="240"/>
      <c r="BZ32" s="258">
        <f>BZ33</f>
        <v>0</v>
      </c>
      <c r="CA32" s="258">
        <f>CA33</f>
        <v>0</v>
      </c>
    </row>
    <row r="33" spans="1:85">
      <c r="A33" s="372" t="s">
        <v>10</v>
      </c>
      <c r="B33" s="373"/>
      <c r="C33" s="373"/>
      <c r="D33" s="373"/>
      <c r="E33" s="373"/>
      <c r="F33" s="373"/>
      <c r="G33" s="373"/>
      <c r="H33" s="374"/>
      <c r="I33" s="257"/>
      <c r="J33" s="397" t="s">
        <v>571</v>
      </c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8"/>
      <c r="BI33" s="372" t="s">
        <v>532</v>
      </c>
      <c r="BJ33" s="373"/>
      <c r="BK33" s="373"/>
      <c r="BL33" s="373"/>
      <c r="BM33" s="373"/>
      <c r="BN33" s="373"/>
      <c r="BO33" s="373"/>
      <c r="BP33" s="373"/>
      <c r="BQ33" s="373"/>
      <c r="BR33" s="373"/>
      <c r="BS33" s="373"/>
      <c r="BT33" s="373"/>
      <c r="BU33" s="373"/>
      <c r="BV33" s="373"/>
      <c r="BW33" s="373"/>
      <c r="BX33" s="374"/>
      <c r="BY33" s="240"/>
      <c r="BZ33" s="258"/>
      <c r="CA33" s="258"/>
    </row>
    <row r="34" spans="1:85">
      <c r="A34" s="372" t="s">
        <v>11</v>
      </c>
      <c r="B34" s="373"/>
      <c r="C34" s="373"/>
      <c r="D34" s="373"/>
      <c r="E34" s="373"/>
      <c r="F34" s="373"/>
      <c r="G34" s="373"/>
      <c r="H34" s="374"/>
      <c r="I34" s="257"/>
      <c r="J34" s="397" t="s">
        <v>572</v>
      </c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8"/>
      <c r="BI34" s="372" t="s">
        <v>532</v>
      </c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4"/>
      <c r="BY34" s="240"/>
      <c r="BZ34" s="258"/>
      <c r="CA34" s="258"/>
    </row>
    <row r="35" spans="1:85" ht="30" customHeight="1">
      <c r="A35" s="376">
        <v>3</v>
      </c>
      <c r="B35" s="377"/>
      <c r="C35" s="377"/>
      <c r="D35" s="377"/>
      <c r="E35" s="377"/>
      <c r="F35" s="377"/>
      <c r="G35" s="377"/>
      <c r="H35" s="378"/>
      <c r="I35" s="262"/>
      <c r="J35" s="407" t="s">
        <v>573</v>
      </c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8"/>
      <c r="BI35" s="372" t="s">
        <v>532</v>
      </c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4"/>
      <c r="BY35" s="240"/>
      <c r="BZ35" s="258">
        <f>BZ36</f>
        <v>0</v>
      </c>
      <c r="CA35" s="258">
        <f>CA36</f>
        <v>0</v>
      </c>
    </row>
    <row r="36" spans="1:85">
      <c r="A36" s="372" t="s">
        <v>13</v>
      </c>
      <c r="B36" s="373"/>
      <c r="C36" s="373"/>
      <c r="D36" s="373"/>
      <c r="E36" s="373"/>
      <c r="F36" s="373"/>
      <c r="G36" s="373"/>
      <c r="H36" s="374"/>
      <c r="I36" s="257"/>
      <c r="J36" s="397" t="s">
        <v>574</v>
      </c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8"/>
      <c r="BI36" s="372" t="s">
        <v>575</v>
      </c>
      <c r="BJ36" s="373"/>
      <c r="BK36" s="373"/>
      <c r="BL36" s="373"/>
      <c r="BM36" s="373"/>
      <c r="BN36" s="373"/>
      <c r="BO36" s="373"/>
      <c r="BP36" s="373"/>
      <c r="BQ36" s="373"/>
      <c r="BR36" s="373"/>
      <c r="BS36" s="373"/>
      <c r="BT36" s="373"/>
      <c r="BU36" s="373"/>
      <c r="BV36" s="373"/>
      <c r="BW36" s="373"/>
      <c r="BX36" s="374"/>
      <c r="BY36" s="240"/>
      <c r="BZ36" s="258"/>
      <c r="CA36" s="258"/>
    </row>
    <row r="37" spans="1:85" ht="30" customHeight="1">
      <c r="A37" s="372" t="s">
        <v>14</v>
      </c>
      <c r="B37" s="373"/>
      <c r="C37" s="373"/>
      <c r="D37" s="373"/>
      <c r="E37" s="373"/>
      <c r="F37" s="373"/>
      <c r="G37" s="373"/>
      <c r="H37" s="374"/>
      <c r="I37" s="261"/>
      <c r="J37" s="405" t="s">
        <v>576</v>
      </c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6"/>
      <c r="BI37" s="372" t="s">
        <v>575</v>
      </c>
      <c r="BJ37" s="373"/>
      <c r="BK37" s="373"/>
      <c r="BL37" s="373"/>
      <c r="BM37" s="373"/>
      <c r="BN37" s="373"/>
      <c r="BO37" s="373"/>
      <c r="BP37" s="373"/>
      <c r="BQ37" s="373"/>
      <c r="BR37" s="373"/>
      <c r="BS37" s="373"/>
      <c r="BT37" s="373"/>
      <c r="BU37" s="373"/>
      <c r="BV37" s="373"/>
      <c r="BW37" s="373"/>
      <c r="BX37" s="374"/>
      <c r="BY37" s="240"/>
      <c r="BZ37" s="263"/>
      <c r="CA37" s="263"/>
    </row>
    <row r="38" spans="1:85">
      <c r="A38" s="376">
        <v>4</v>
      </c>
      <c r="B38" s="377"/>
      <c r="C38" s="377"/>
      <c r="D38" s="377"/>
      <c r="E38" s="377"/>
      <c r="F38" s="377"/>
      <c r="G38" s="377"/>
      <c r="H38" s="378"/>
      <c r="J38" s="379" t="s">
        <v>577</v>
      </c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379"/>
      <c r="BG38" s="379"/>
      <c r="BH38" s="380"/>
      <c r="BI38" s="372" t="s">
        <v>532</v>
      </c>
      <c r="BJ38" s="373"/>
      <c r="BK38" s="373"/>
      <c r="BL38" s="373"/>
      <c r="BM38" s="373"/>
      <c r="BN38" s="373"/>
      <c r="BO38" s="373"/>
      <c r="BP38" s="373"/>
      <c r="BQ38" s="373"/>
      <c r="BR38" s="373"/>
      <c r="BS38" s="373"/>
      <c r="BT38" s="373"/>
      <c r="BU38" s="373"/>
      <c r="BV38" s="373"/>
      <c r="BW38" s="373"/>
      <c r="BX38" s="374"/>
      <c r="BY38" s="240"/>
      <c r="BZ38" s="264"/>
      <c r="CA38" s="264"/>
    </row>
    <row r="39" spans="1:85" ht="30" customHeight="1">
      <c r="A39" s="376">
        <v>5</v>
      </c>
      <c r="B39" s="377"/>
      <c r="C39" s="377"/>
      <c r="D39" s="377"/>
      <c r="E39" s="377"/>
      <c r="F39" s="377"/>
      <c r="G39" s="377"/>
      <c r="H39" s="378"/>
      <c r="I39" s="262"/>
      <c r="J39" s="407" t="s">
        <v>578</v>
      </c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8"/>
      <c r="BI39" s="372" t="s">
        <v>36</v>
      </c>
      <c r="BJ39" s="373"/>
      <c r="BK39" s="373"/>
      <c r="BL39" s="373"/>
      <c r="BM39" s="373"/>
      <c r="BN39" s="373"/>
      <c r="BO39" s="373"/>
      <c r="BP39" s="373"/>
      <c r="BQ39" s="373"/>
      <c r="BR39" s="373"/>
      <c r="BS39" s="373"/>
      <c r="BT39" s="373"/>
      <c r="BU39" s="373"/>
      <c r="BV39" s="373"/>
      <c r="BW39" s="373"/>
      <c r="BX39" s="374"/>
      <c r="BY39" s="240"/>
      <c r="BZ39" s="265" t="e">
        <f>BZ8/BZ8-1</f>
        <v>#DIV/0!</v>
      </c>
      <c r="CA39" s="265" t="e">
        <f>CA8/BZ8-1</f>
        <v>#DIV/0!</v>
      </c>
    </row>
    <row r="40" spans="1:85">
      <c r="A40" s="409" t="s">
        <v>525</v>
      </c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409"/>
      <c r="CE40" s="409"/>
      <c r="CF40" s="409"/>
      <c r="CG40" s="409"/>
    </row>
    <row r="41" spans="1:85">
      <c r="A41" s="410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0"/>
      <c r="CB41" s="410"/>
      <c r="CC41" s="410"/>
      <c r="CD41" s="410"/>
      <c r="CE41" s="410"/>
      <c r="CF41" s="410"/>
      <c r="CG41" s="410"/>
    </row>
  </sheetData>
  <mergeCells count="109">
    <mergeCell ref="A40:CG41"/>
    <mergeCell ref="A38:H38"/>
    <mergeCell ref="J38:BH38"/>
    <mergeCell ref="BI38:BX38"/>
    <mergeCell ref="A39:H39"/>
    <mergeCell ref="J39:BH39"/>
    <mergeCell ref="BI39:BX39"/>
    <mergeCell ref="A36:H36"/>
    <mergeCell ref="J36:BH36"/>
    <mergeCell ref="BI36:BX36"/>
    <mergeCell ref="A37:H37"/>
    <mergeCell ref="J37:BH37"/>
    <mergeCell ref="BI37:BX37"/>
    <mergeCell ref="A34:H34"/>
    <mergeCell ref="J34:BH34"/>
    <mergeCell ref="BI34:BX34"/>
    <mergeCell ref="A35:H35"/>
    <mergeCell ref="J35:BH35"/>
    <mergeCell ref="BI35:BX35"/>
    <mergeCell ref="A32:H32"/>
    <mergeCell ref="J32:BH32"/>
    <mergeCell ref="BI32:BX32"/>
    <mergeCell ref="A33:H33"/>
    <mergeCell ref="J33:BH33"/>
    <mergeCell ref="BI33:BX33"/>
    <mergeCell ref="A30:H30"/>
    <mergeCell ref="J30:BH30"/>
    <mergeCell ref="BI30:BX30"/>
    <mergeCell ref="A31:H31"/>
    <mergeCell ref="J31:BH31"/>
    <mergeCell ref="BI31:BX31"/>
    <mergeCell ref="A28:H28"/>
    <mergeCell ref="J28:BH28"/>
    <mergeCell ref="BI28:BX28"/>
    <mergeCell ref="A29:H29"/>
    <mergeCell ref="J29:BH29"/>
    <mergeCell ref="BI29:BX29"/>
    <mergeCell ref="A26:H26"/>
    <mergeCell ref="J26:BH26"/>
    <mergeCell ref="BI26:BX26"/>
    <mergeCell ref="A27:H27"/>
    <mergeCell ref="J27:BH27"/>
    <mergeCell ref="BI27:BX27"/>
    <mergeCell ref="A24:H24"/>
    <mergeCell ref="J24:BH24"/>
    <mergeCell ref="BI24:BX24"/>
    <mergeCell ref="A25:H25"/>
    <mergeCell ref="J25:BH25"/>
    <mergeCell ref="BI25:BX25"/>
    <mergeCell ref="A22:H22"/>
    <mergeCell ref="J22:BH22"/>
    <mergeCell ref="BI22:BX22"/>
    <mergeCell ref="A23:H23"/>
    <mergeCell ref="J23:BH23"/>
    <mergeCell ref="BI23:BX23"/>
    <mergeCell ref="A20:H20"/>
    <mergeCell ref="J20:BH20"/>
    <mergeCell ref="BI20:BX20"/>
    <mergeCell ref="A21:H21"/>
    <mergeCell ref="J21:BH21"/>
    <mergeCell ref="BI21:BX21"/>
    <mergeCell ref="A18:H18"/>
    <mergeCell ref="J18:BH18"/>
    <mergeCell ref="BI18:BX18"/>
    <mergeCell ref="A19:H19"/>
    <mergeCell ref="J19:BH19"/>
    <mergeCell ref="BI19:BX19"/>
    <mergeCell ref="A16:H16"/>
    <mergeCell ref="J16:BH16"/>
    <mergeCell ref="BI16:BX16"/>
    <mergeCell ref="A17:H17"/>
    <mergeCell ref="J17:BH17"/>
    <mergeCell ref="BI17:BX17"/>
    <mergeCell ref="A14:H14"/>
    <mergeCell ref="J14:BH14"/>
    <mergeCell ref="BI14:BX14"/>
    <mergeCell ref="A15:H15"/>
    <mergeCell ref="J15:BH15"/>
    <mergeCell ref="BI15:BX15"/>
    <mergeCell ref="A12:H12"/>
    <mergeCell ref="J12:BH12"/>
    <mergeCell ref="BI12:BX12"/>
    <mergeCell ref="A13:H13"/>
    <mergeCell ref="J13:BH13"/>
    <mergeCell ref="BI13:BX13"/>
    <mergeCell ref="A10:H10"/>
    <mergeCell ref="J10:BH10"/>
    <mergeCell ref="BI10:BX10"/>
    <mergeCell ref="A11:H11"/>
    <mergeCell ref="J11:BH11"/>
    <mergeCell ref="BI11:BX11"/>
    <mergeCell ref="A8:H8"/>
    <mergeCell ref="J8:BH8"/>
    <mergeCell ref="BI8:BX8"/>
    <mergeCell ref="A9:H9"/>
    <mergeCell ref="J9:BH9"/>
    <mergeCell ref="BI9:BX9"/>
    <mergeCell ref="A6:H6"/>
    <mergeCell ref="I6:BH6"/>
    <mergeCell ref="BI6:BX6"/>
    <mergeCell ref="A7:H7"/>
    <mergeCell ref="J7:BH7"/>
    <mergeCell ref="BI7:BX7"/>
    <mergeCell ref="A2:CA2"/>
    <mergeCell ref="A4:H5"/>
    <mergeCell ref="I4:BH5"/>
    <mergeCell ref="BI4:BX5"/>
    <mergeCell ref="BY4:BZ4"/>
    <mergeCell ref="CA4:CA5"/>
  </mergeCells>
  <pageMargins left="0.11811023622047245" right="0" top="0.11811023622047245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J62"/>
  <sheetViews>
    <sheetView zoomScaleNormal="100" zoomScaleSheetLayoutView="100" workbookViewId="0">
      <selection activeCell="A6" sqref="A6:J6"/>
    </sheetView>
  </sheetViews>
  <sheetFormatPr defaultColWidth="0.85546875" defaultRowHeight="15.75" outlineLevelCol="1"/>
  <cols>
    <col min="1" max="1" width="5.85546875" style="236" customWidth="1"/>
    <col min="2" max="2" width="47.7109375" style="236" customWidth="1"/>
    <col min="3" max="3" width="11.140625" style="328" customWidth="1"/>
    <col min="4" max="6" width="11.7109375" style="236" hidden="1" customWidth="1"/>
    <col min="7" max="7" width="15.7109375" style="236" hidden="1" customWidth="1" outlineLevel="1"/>
    <col min="8" max="8" width="15.5703125" style="236" customWidth="1" collapsed="1"/>
    <col min="9" max="10" width="11.7109375" style="236" customWidth="1"/>
    <col min="11" max="14" width="6.140625" style="236" customWidth="1"/>
    <col min="15" max="16384" width="0.85546875" style="236"/>
  </cols>
  <sheetData>
    <row r="1" spans="1:10" ht="15.75" customHeight="1">
      <c r="G1" s="505" t="s">
        <v>406</v>
      </c>
      <c r="H1" s="506"/>
      <c r="I1" s="506"/>
      <c r="J1" s="506"/>
    </row>
    <row r="2" spans="1:10" ht="9" customHeight="1">
      <c r="H2" s="309"/>
      <c r="I2" s="309"/>
      <c r="J2" s="309"/>
    </row>
    <row r="3" spans="1:10" ht="15" customHeight="1">
      <c r="A3" s="507" t="s">
        <v>407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0" ht="9" customHeight="1">
      <c r="H4" s="309"/>
      <c r="I4" s="309"/>
      <c r="J4" s="309"/>
    </row>
    <row r="5" spans="1:10" ht="15" customHeight="1">
      <c r="A5" s="384" t="s">
        <v>366</v>
      </c>
      <c r="B5" s="384"/>
      <c r="C5" s="384"/>
      <c r="D5" s="384"/>
      <c r="E5" s="384"/>
      <c r="F5" s="384"/>
      <c r="G5" s="384"/>
      <c r="H5" s="384"/>
      <c r="I5" s="384"/>
      <c r="J5" s="384"/>
    </row>
    <row r="6" spans="1:10" ht="33.75" customHeight="1">
      <c r="A6" s="513" t="s">
        <v>764</v>
      </c>
      <c r="B6" s="513"/>
      <c r="C6" s="513"/>
      <c r="D6" s="513"/>
      <c r="E6" s="513"/>
      <c r="F6" s="513"/>
      <c r="G6" s="513"/>
      <c r="H6" s="513"/>
      <c r="I6" s="513"/>
      <c r="J6" s="513"/>
    </row>
    <row r="7" spans="1:10" s="252" customFormat="1" ht="15" customHeight="1" thickBot="1">
      <c r="A7" s="508" t="s">
        <v>383</v>
      </c>
      <c r="B7" s="508"/>
      <c r="C7" s="508"/>
      <c r="D7" s="508"/>
      <c r="E7" s="508"/>
      <c r="F7" s="508"/>
      <c r="G7" s="508"/>
      <c r="H7" s="508"/>
      <c r="I7" s="508"/>
      <c r="J7" s="508"/>
    </row>
    <row r="8" spans="1:10" ht="20.100000000000001" customHeight="1">
      <c r="A8" s="509" t="s">
        <v>361</v>
      </c>
      <c r="B8" s="511" t="s">
        <v>1</v>
      </c>
      <c r="C8" s="499" t="s">
        <v>367</v>
      </c>
      <c r="D8" s="499" t="s">
        <v>349</v>
      </c>
      <c r="E8" s="511"/>
      <c r="F8" s="499" t="s">
        <v>363</v>
      </c>
      <c r="G8" s="511"/>
      <c r="H8" s="499" t="s">
        <v>368</v>
      </c>
      <c r="I8" s="499" t="s">
        <v>369</v>
      </c>
      <c r="J8" s="501" t="s">
        <v>408</v>
      </c>
    </row>
    <row r="9" spans="1:10" ht="30.6" customHeight="1" thickBot="1">
      <c r="A9" s="510"/>
      <c r="B9" s="512"/>
      <c r="C9" s="500"/>
      <c r="D9" s="310" t="s">
        <v>362</v>
      </c>
      <c r="E9" s="310" t="s">
        <v>2</v>
      </c>
      <c r="F9" s="310" t="s">
        <v>362</v>
      </c>
      <c r="G9" s="310" t="s">
        <v>370</v>
      </c>
      <c r="H9" s="500"/>
      <c r="I9" s="500"/>
      <c r="J9" s="502"/>
    </row>
    <row r="10" spans="1:10" ht="15" customHeight="1" thickBot="1">
      <c r="A10" s="311">
        <v>1</v>
      </c>
      <c r="B10" s="312">
        <v>2</v>
      </c>
      <c r="C10" s="329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4</v>
      </c>
      <c r="I10" s="312">
        <v>5</v>
      </c>
      <c r="J10" s="313">
        <v>6</v>
      </c>
    </row>
    <row r="11" spans="1:10" s="317" customFormat="1" ht="31.5">
      <c r="A11" s="314">
        <v>1</v>
      </c>
      <c r="B11" s="315" t="s">
        <v>371</v>
      </c>
      <c r="C11" s="330"/>
      <c r="D11" s="316"/>
      <c r="E11" s="316">
        <f>SUM(E12:E16)</f>
        <v>0</v>
      </c>
      <c r="F11" s="316"/>
      <c r="G11" s="316">
        <f>SUM(G12:G16)</f>
        <v>0</v>
      </c>
      <c r="H11" s="316">
        <f>SUM(H12:H16)</f>
        <v>1036</v>
      </c>
      <c r="I11" s="316">
        <f>SUM(I12:I16)</f>
        <v>1036</v>
      </c>
      <c r="J11" s="316">
        <f t="shared" ref="J11" si="0">SUM(J12:J16)</f>
        <v>1036</v>
      </c>
    </row>
    <row r="12" spans="1:10">
      <c r="A12" s="318" t="s">
        <v>3</v>
      </c>
      <c r="B12" s="319" t="s">
        <v>372</v>
      </c>
      <c r="C12" s="331" t="s">
        <v>45</v>
      </c>
      <c r="D12" s="320"/>
      <c r="E12" s="321">
        <v>0</v>
      </c>
      <c r="F12" s="321"/>
      <c r="G12" s="321">
        <v>0</v>
      </c>
      <c r="H12" s="321">
        <f>G30</f>
        <v>0</v>
      </c>
      <c r="I12" s="321">
        <f>H30</f>
        <v>0</v>
      </c>
      <c r="J12" s="321">
        <f>I30</f>
        <v>0</v>
      </c>
    </row>
    <row r="13" spans="1:10">
      <c r="A13" s="318" t="s">
        <v>7</v>
      </c>
      <c r="B13" s="319" t="s">
        <v>373</v>
      </c>
      <c r="C13" s="331" t="s">
        <v>45</v>
      </c>
      <c r="D13" s="320"/>
      <c r="E13" s="321">
        <v>0</v>
      </c>
      <c r="F13" s="321"/>
      <c r="G13" s="321">
        <v>0</v>
      </c>
      <c r="H13" s="321">
        <f t="shared" ref="H13:J16" si="1">G31</f>
        <v>1036</v>
      </c>
      <c r="I13" s="321">
        <f t="shared" si="1"/>
        <v>1036</v>
      </c>
      <c r="J13" s="321">
        <f t="shared" si="1"/>
        <v>1036</v>
      </c>
    </row>
    <row r="14" spans="1:10">
      <c r="A14" s="318" t="s">
        <v>8</v>
      </c>
      <c r="B14" s="319" t="s">
        <v>374</v>
      </c>
      <c r="C14" s="331" t="s">
        <v>45</v>
      </c>
      <c r="D14" s="320"/>
      <c r="E14" s="321">
        <v>0</v>
      </c>
      <c r="F14" s="321"/>
      <c r="G14" s="321">
        <v>0</v>
      </c>
      <c r="H14" s="321">
        <f t="shared" si="1"/>
        <v>0</v>
      </c>
      <c r="I14" s="321">
        <f t="shared" si="1"/>
        <v>0</v>
      </c>
      <c r="J14" s="321">
        <f t="shared" si="1"/>
        <v>0</v>
      </c>
    </row>
    <row r="15" spans="1:10">
      <c r="A15" s="318" t="s">
        <v>9</v>
      </c>
      <c r="B15" s="319" t="s">
        <v>375</v>
      </c>
      <c r="C15" s="331" t="s">
        <v>45</v>
      </c>
      <c r="D15" s="320"/>
      <c r="E15" s="321">
        <v>0</v>
      </c>
      <c r="F15" s="321"/>
      <c r="G15" s="321">
        <v>0</v>
      </c>
      <c r="H15" s="321">
        <f t="shared" si="1"/>
        <v>0</v>
      </c>
      <c r="I15" s="321">
        <f t="shared" si="1"/>
        <v>0</v>
      </c>
      <c r="J15" s="321">
        <f t="shared" si="1"/>
        <v>0</v>
      </c>
    </row>
    <row r="16" spans="1:10">
      <c r="A16" s="318" t="s">
        <v>44</v>
      </c>
      <c r="B16" s="319" t="s">
        <v>74</v>
      </c>
      <c r="C16" s="331" t="s">
        <v>45</v>
      </c>
      <c r="D16" s="320"/>
      <c r="E16" s="321">
        <v>0</v>
      </c>
      <c r="F16" s="321"/>
      <c r="G16" s="321">
        <v>0</v>
      </c>
      <c r="H16" s="321">
        <f>G34</f>
        <v>0</v>
      </c>
      <c r="I16" s="321">
        <f t="shared" si="1"/>
        <v>0</v>
      </c>
      <c r="J16" s="321">
        <f>I34</f>
        <v>0</v>
      </c>
    </row>
    <row r="17" spans="1:10" s="317" customFormat="1">
      <c r="A17" s="314">
        <v>2</v>
      </c>
      <c r="B17" s="315" t="s">
        <v>376</v>
      </c>
      <c r="C17" s="330"/>
      <c r="D17" s="316"/>
      <c r="E17" s="316">
        <f>SUM(E18:E22)</f>
        <v>0</v>
      </c>
      <c r="F17" s="316"/>
      <c r="G17" s="316">
        <f>SUM(G18:G22)</f>
        <v>1036</v>
      </c>
      <c r="H17" s="316">
        <f>SUM(H18:H22)</f>
        <v>0</v>
      </c>
      <c r="I17" s="316">
        <f t="shared" ref="I17:J17" si="2">SUM(I18:I22)</f>
        <v>0</v>
      </c>
      <c r="J17" s="316">
        <f t="shared" si="2"/>
        <v>0</v>
      </c>
    </row>
    <row r="18" spans="1:10">
      <c r="A18" s="318" t="s">
        <v>10</v>
      </c>
      <c r="B18" s="319" t="s">
        <v>372</v>
      </c>
      <c r="C18" s="331" t="s">
        <v>45</v>
      </c>
      <c r="D18" s="320"/>
      <c r="E18" s="321">
        <v>0</v>
      </c>
      <c r="F18" s="321"/>
      <c r="G18" s="321">
        <v>0</v>
      </c>
      <c r="H18" s="321">
        <v>0</v>
      </c>
      <c r="I18" s="321">
        <v>0</v>
      </c>
      <c r="J18" s="321">
        <v>0</v>
      </c>
    </row>
    <row r="19" spans="1:10">
      <c r="A19" s="318" t="s">
        <v>11</v>
      </c>
      <c r="B19" s="319" t="s">
        <v>373</v>
      </c>
      <c r="C19" s="331" t="s">
        <v>45</v>
      </c>
      <c r="D19" s="320"/>
      <c r="E19" s="321">
        <v>0</v>
      </c>
      <c r="F19" s="321"/>
      <c r="G19" s="321">
        <v>1036</v>
      </c>
      <c r="H19" s="321">
        <v>0</v>
      </c>
      <c r="I19" s="321">
        <v>0</v>
      </c>
      <c r="J19" s="321">
        <v>0</v>
      </c>
    </row>
    <row r="20" spans="1:10">
      <c r="A20" s="318" t="s">
        <v>12</v>
      </c>
      <c r="B20" s="319" t="s">
        <v>374</v>
      </c>
      <c r="C20" s="331" t="s">
        <v>45</v>
      </c>
      <c r="D20" s="320"/>
      <c r="E20" s="321">
        <v>0</v>
      </c>
      <c r="F20" s="321"/>
      <c r="G20" s="321">
        <v>0</v>
      </c>
      <c r="H20" s="321">
        <v>0</v>
      </c>
      <c r="I20" s="321">
        <v>0</v>
      </c>
      <c r="J20" s="321">
        <v>0</v>
      </c>
    </row>
    <row r="21" spans="1:10">
      <c r="A21" s="318" t="s">
        <v>64</v>
      </c>
      <c r="B21" s="319" t="s">
        <v>375</v>
      </c>
      <c r="C21" s="331" t="s">
        <v>45</v>
      </c>
      <c r="D21" s="320"/>
      <c r="E21" s="321">
        <v>0</v>
      </c>
      <c r="F21" s="321"/>
      <c r="G21" s="321">
        <v>0</v>
      </c>
      <c r="H21" s="321">
        <v>0</v>
      </c>
      <c r="I21" s="321">
        <v>0</v>
      </c>
      <c r="J21" s="321">
        <v>0</v>
      </c>
    </row>
    <row r="22" spans="1:10">
      <c r="A22" s="318" t="s">
        <v>65</v>
      </c>
      <c r="B22" s="319" t="s">
        <v>74</v>
      </c>
      <c r="C22" s="331" t="s">
        <v>45</v>
      </c>
      <c r="D22" s="320"/>
      <c r="E22" s="321">
        <v>0</v>
      </c>
      <c r="F22" s="321"/>
      <c r="G22" s="321">
        <v>0</v>
      </c>
      <c r="H22" s="321">
        <v>0</v>
      </c>
      <c r="I22" s="321">
        <v>0</v>
      </c>
      <c r="J22" s="321">
        <v>0</v>
      </c>
    </row>
    <row r="23" spans="1:10" s="317" customFormat="1">
      <c r="A23" s="314">
        <v>3</v>
      </c>
      <c r="B23" s="315" t="s">
        <v>377</v>
      </c>
      <c r="C23" s="330"/>
      <c r="D23" s="316"/>
      <c r="E23" s="316">
        <f>SUM(E24:E28)</f>
        <v>0</v>
      </c>
      <c r="F23" s="316"/>
      <c r="G23" s="316">
        <f>SUM(G24:G28)</f>
        <v>0</v>
      </c>
      <c r="H23" s="316">
        <f>SUM(H24:H28)</f>
        <v>0</v>
      </c>
      <c r="I23" s="316">
        <f t="shared" ref="I23:J23" si="3">SUM(I24:I28)</f>
        <v>0</v>
      </c>
      <c r="J23" s="316">
        <f t="shared" si="3"/>
        <v>0</v>
      </c>
    </row>
    <row r="24" spans="1:10">
      <c r="A24" s="318" t="s">
        <v>13</v>
      </c>
      <c r="B24" s="319" t="s">
        <v>372</v>
      </c>
      <c r="C24" s="331" t="s">
        <v>45</v>
      </c>
      <c r="D24" s="320"/>
      <c r="E24" s="321">
        <v>0</v>
      </c>
      <c r="F24" s="321"/>
      <c r="G24" s="321">
        <v>0</v>
      </c>
      <c r="H24" s="321">
        <v>0</v>
      </c>
      <c r="I24" s="321">
        <v>0</v>
      </c>
      <c r="J24" s="321">
        <v>0</v>
      </c>
    </row>
    <row r="25" spans="1:10">
      <c r="A25" s="318" t="s">
        <v>14</v>
      </c>
      <c r="B25" s="319" t="s">
        <v>373</v>
      </c>
      <c r="C25" s="331" t="s">
        <v>45</v>
      </c>
      <c r="D25" s="320"/>
      <c r="E25" s="321">
        <v>0</v>
      </c>
      <c r="F25" s="321"/>
      <c r="G25" s="321">
        <v>0</v>
      </c>
      <c r="H25" s="321">
        <v>0</v>
      </c>
      <c r="I25" s="321">
        <v>0</v>
      </c>
      <c r="J25" s="321">
        <v>0</v>
      </c>
    </row>
    <row r="26" spans="1:10">
      <c r="A26" s="318" t="s">
        <v>15</v>
      </c>
      <c r="B26" s="319" t="s">
        <v>374</v>
      </c>
      <c r="C26" s="331" t="s">
        <v>45</v>
      </c>
      <c r="D26" s="320"/>
      <c r="E26" s="321">
        <v>0</v>
      </c>
      <c r="F26" s="321"/>
      <c r="G26" s="321">
        <v>0</v>
      </c>
      <c r="H26" s="321">
        <v>0</v>
      </c>
      <c r="I26" s="321">
        <v>0</v>
      </c>
      <c r="J26" s="321">
        <v>0</v>
      </c>
    </row>
    <row r="27" spans="1:10">
      <c r="A27" s="318" t="s">
        <v>16</v>
      </c>
      <c r="B27" s="319" t="s">
        <v>375</v>
      </c>
      <c r="C27" s="331" t="s">
        <v>45</v>
      </c>
      <c r="D27" s="320"/>
      <c r="E27" s="321">
        <v>0</v>
      </c>
      <c r="F27" s="321"/>
      <c r="G27" s="321">
        <v>0</v>
      </c>
      <c r="H27" s="321">
        <v>0</v>
      </c>
      <c r="I27" s="321">
        <v>0</v>
      </c>
      <c r="J27" s="321">
        <v>0</v>
      </c>
    </row>
    <row r="28" spans="1:10">
      <c r="A28" s="318" t="s">
        <v>17</v>
      </c>
      <c r="B28" s="319" t="s">
        <v>74</v>
      </c>
      <c r="C28" s="331" t="s">
        <v>45</v>
      </c>
      <c r="D28" s="320"/>
      <c r="E28" s="321">
        <v>0</v>
      </c>
      <c r="F28" s="321"/>
      <c r="G28" s="321">
        <v>0</v>
      </c>
      <c r="H28" s="321">
        <v>0</v>
      </c>
      <c r="I28" s="321">
        <v>0</v>
      </c>
      <c r="J28" s="321">
        <v>0</v>
      </c>
    </row>
    <row r="29" spans="1:10" s="317" customFormat="1" ht="31.5">
      <c r="A29" s="322">
        <v>4</v>
      </c>
      <c r="B29" s="323" t="s">
        <v>378</v>
      </c>
      <c r="C29" s="332"/>
      <c r="D29" s="316"/>
      <c r="E29" s="316">
        <f>SUM(E30:E34)</f>
        <v>0</v>
      </c>
      <c r="F29" s="316"/>
      <c r="G29" s="316">
        <f>SUM(G30:G34)</f>
        <v>1036</v>
      </c>
      <c r="H29" s="316">
        <f>SUM(H30:H34)</f>
        <v>1036</v>
      </c>
      <c r="I29" s="316">
        <f t="shared" ref="I29:J29" si="4">SUM(I30:I34)</f>
        <v>1036</v>
      </c>
      <c r="J29" s="316">
        <f t="shared" si="4"/>
        <v>1036</v>
      </c>
    </row>
    <row r="30" spans="1:10">
      <c r="A30" s="318" t="s">
        <v>18</v>
      </c>
      <c r="B30" s="319" t="s">
        <v>372</v>
      </c>
      <c r="C30" s="331" t="s">
        <v>45</v>
      </c>
      <c r="D30" s="320"/>
      <c r="E30" s="321">
        <f>E12+E18-E24</f>
        <v>0</v>
      </c>
      <c r="F30" s="321"/>
      <c r="G30" s="321">
        <f>G12+G18-G24</f>
        <v>0</v>
      </c>
      <c r="H30" s="321">
        <f>H12+H18-H24</f>
        <v>0</v>
      </c>
      <c r="I30" s="321">
        <f>I12+I18-I24</f>
        <v>0</v>
      </c>
      <c r="J30" s="321">
        <f>J12+J18-J24</f>
        <v>0</v>
      </c>
    </row>
    <row r="31" spans="1:10">
      <c r="A31" s="318" t="s">
        <v>19</v>
      </c>
      <c r="B31" s="319" t="s">
        <v>373</v>
      </c>
      <c r="C31" s="331" t="s">
        <v>45</v>
      </c>
      <c r="D31" s="320"/>
      <c r="E31" s="321">
        <f t="shared" ref="E31:J34" si="5">E13+E19-E25</f>
        <v>0</v>
      </c>
      <c r="F31" s="321"/>
      <c r="G31" s="321">
        <f t="shared" si="5"/>
        <v>1036</v>
      </c>
      <c r="H31" s="321">
        <f t="shared" si="5"/>
        <v>1036</v>
      </c>
      <c r="I31" s="321">
        <f t="shared" si="5"/>
        <v>1036</v>
      </c>
      <c r="J31" s="321">
        <f t="shared" si="5"/>
        <v>1036</v>
      </c>
    </row>
    <row r="32" spans="1:10">
      <c r="A32" s="318" t="s">
        <v>20</v>
      </c>
      <c r="B32" s="319" t="s">
        <v>374</v>
      </c>
      <c r="C32" s="331" t="s">
        <v>45</v>
      </c>
      <c r="D32" s="320"/>
      <c r="E32" s="321">
        <f t="shared" si="5"/>
        <v>0</v>
      </c>
      <c r="F32" s="321"/>
      <c r="G32" s="321">
        <f t="shared" si="5"/>
        <v>0</v>
      </c>
      <c r="H32" s="321">
        <f t="shared" si="5"/>
        <v>0</v>
      </c>
      <c r="I32" s="321">
        <f t="shared" si="5"/>
        <v>0</v>
      </c>
      <c r="J32" s="321">
        <f t="shared" si="5"/>
        <v>0</v>
      </c>
    </row>
    <row r="33" spans="1:10">
      <c r="A33" s="318" t="s">
        <v>21</v>
      </c>
      <c r="B33" s="319" t="s">
        <v>375</v>
      </c>
      <c r="C33" s="331" t="s">
        <v>45</v>
      </c>
      <c r="D33" s="320"/>
      <c r="E33" s="321">
        <f t="shared" si="5"/>
        <v>0</v>
      </c>
      <c r="F33" s="321"/>
      <c r="G33" s="321">
        <f t="shared" si="5"/>
        <v>0</v>
      </c>
      <c r="H33" s="321">
        <f t="shared" si="5"/>
        <v>0</v>
      </c>
      <c r="I33" s="321">
        <f t="shared" si="5"/>
        <v>0</v>
      </c>
      <c r="J33" s="321">
        <f t="shared" si="5"/>
        <v>0</v>
      </c>
    </row>
    <row r="34" spans="1:10">
      <c r="A34" s="318" t="s">
        <v>364</v>
      </c>
      <c r="B34" s="319" t="s">
        <v>74</v>
      </c>
      <c r="C34" s="331" t="s">
        <v>45</v>
      </c>
      <c r="D34" s="320"/>
      <c r="E34" s="321">
        <f t="shared" si="5"/>
        <v>0</v>
      </c>
      <c r="F34" s="321"/>
      <c r="G34" s="321">
        <f t="shared" si="5"/>
        <v>0</v>
      </c>
      <c r="H34" s="321">
        <f t="shared" si="5"/>
        <v>0</v>
      </c>
      <c r="I34" s="321">
        <f t="shared" si="5"/>
        <v>0</v>
      </c>
      <c r="J34" s="321">
        <f t="shared" si="5"/>
        <v>0</v>
      </c>
    </row>
    <row r="35" spans="1:10" s="317" customFormat="1">
      <c r="A35" s="314">
        <v>5</v>
      </c>
      <c r="B35" s="315" t="s">
        <v>379</v>
      </c>
      <c r="C35" s="330"/>
      <c r="D35" s="316"/>
      <c r="E35" s="316">
        <f>SUM(E36:E40)</f>
        <v>0</v>
      </c>
      <c r="F35" s="316"/>
      <c r="G35" s="316">
        <f>SUM(G36:G40)</f>
        <v>518</v>
      </c>
      <c r="H35" s="316">
        <f>SUM(H36:H40)</f>
        <v>1036</v>
      </c>
      <c r="I35" s="316">
        <f t="shared" ref="I35:J35" si="6">SUM(I36:I40)</f>
        <v>1036</v>
      </c>
      <c r="J35" s="316">
        <f t="shared" si="6"/>
        <v>1036</v>
      </c>
    </row>
    <row r="36" spans="1:10">
      <c r="A36" s="318" t="s">
        <v>22</v>
      </c>
      <c r="B36" s="319" t="s">
        <v>372</v>
      </c>
      <c r="C36" s="331" t="s">
        <v>45</v>
      </c>
      <c r="D36" s="320"/>
      <c r="E36" s="321">
        <f>(E12+E30)/2</f>
        <v>0</v>
      </c>
      <c r="F36" s="321"/>
      <c r="G36" s="321">
        <f>(G12+G30)/2</f>
        <v>0</v>
      </c>
      <c r="H36" s="321">
        <f>(H12+H30)/2</f>
        <v>0</v>
      </c>
      <c r="I36" s="321">
        <f>(I12+I30)/2</f>
        <v>0</v>
      </c>
      <c r="J36" s="321">
        <f>(J12+J30)/2</f>
        <v>0</v>
      </c>
    </row>
    <row r="37" spans="1:10">
      <c r="A37" s="318" t="s">
        <v>23</v>
      </c>
      <c r="B37" s="319" t="s">
        <v>373</v>
      </c>
      <c r="C37" s="331" t="s">
        <v>45</v>
      </c>
      <c r="D37" s="320"/>
      <c r="E37" s="321">
        <f t="shared" ref="E37:J40" si="7">(E13+E31)/2</f>
        <v>0</v>
      </c>
      <c r="F37" s="321"/>
      <c r="G37" s="321">
        <f t="shared" si="7"/>
        <v>518</v>
      </c>
      <c r="H37" s="321">
        <f t="shared" si="7"/>
        <v>1036</v>
      </c>
      <c r="I37" s="321">
        <f t="shared" si="7"/>
        <v>1036</v>
      </c>
      <c r="J37" s="321">
        <f t="shared" si="7"/>
        <v>1036</v>
      </c>
    </row>
    <row r="38" spans="1:10">
      <c r="A38" s="318" t="s">
        <v>24</v>
      </c>
      <c r="B38" s="319" t="s">
        <v>374</v>
      </c>
      <c r="C38" s="331" t="s">
        <v>45</v>
      </c>
      <c r="D38" s="320"/>
      <c r="E38" s="321">
        <f t="shared" si="7"/>
        <v>0</v>
      </c>
      <c r="F38" s="321"/>
      <c r="G38" s="321">
        <f t="shared" si="7"/>
        <v>0</v>
      </c>
      <c r="H38" s="321">
        <f t="shared" si="7"/>
        <v>0</v>
      </c>
      <c r="I38" s="321">
        <f t="shared" si="7"/>
        <v>0</v>
      </c>
      <c r="J38" s="321">
        <f t="shared" si="7"/>
        <v>0</v>
      </c>
    </row>
    <row r="39" spans="1:10">
      <c r="A39" s="318" t="s">
        <v>25</v>
      </c>
      <c r="B39" s="319" t="s">
        <v>375</v>
      </c>
      <c r="C39" s="331" t="s">
        <v>45</v>
      </c>
      <c r="D39" s="320"/>
      <c r="E39" s="321">
        <f t="shared" si="7"/>
        <v>0</v>
      </c>
      <c r="F39" s="321"/>
      <c r="G39" s="321">
        <f t="shared" si="7"/>
        <v>0</v>
      </c>
      <c r="H39" s="321">
        <f t="shared" si="7"/>
        <v>0</v>
      </c>
      <c r="I39" s="321">
        <f t="shared" si="7"/>
        <v>0</v>
      </c>
      <c r="J39" s="321">
        <f t="shared" si="7"/>
        <v>0</v>
      </c>
    </row>
    <row r="40" spans="1:10">
      <c r="A40" s="318" t="s">
        <v>365</v>
      </c>
      <c r="B40" s="319" t="s">
        <v>74</v>
      </c>
      <c r="C40" s="331" t="s">
        <v>45</v>
      </c>
      <c r="D40" s="320"/>
      <c r="E40" s="321">
        <f t="shared" si="7"/>
        <v>0</v>
      </c>
      <c r="F40" s="321"/>
      <c r="G40" s="321">
        <f t="shared" si="7"/>
        <v>0</v>
      </c>
      <c r="H40" s="321">
        <f t="shared" si="7"/>
        <v>0</v>
      </c>
      <c r="I40" s="321">
        <f t="shared" si="7"/>
        <v>0</v>
      </c>
      <c r="J40" s="321">
        <f t="shared" si="7"/>
        <v>0</v>
      </c>
    </row>
    <row r="41" spans="1:10" s="317" customFormat="1" ht="31.5">
      <c r="A41" s="322">
        <v>6</v>
      </c>
      <c r="B41" s="323" t="s">
        <v>380</v>
      </c>
      <c r="C41" s="332"/>
      <c r="D41" s="324"/>
      <c r="E41" s="324" t="e">
        <f t="shared" ref="E41:E46" si="8">E47/E35*100</f>
        <v>#DIV/0!</v>
      </c>
      <c r="F41" s="324"/>
      <c r="G41" s="325">
        <f t="shared" ref="G41:J43" si="9">G47/G35*100</f>
        <v>0.77220077220077221</v>
      </c>
      <c r="H41" s="325">
        <f t="shared" si="9"/>
        <v>5.019305019305019</v>
      </c>
      <c r="I41" s="325">
        <f t="shared" si="9"/>
        <v>5.019305019305019</v>
      </c>
      <c r="J41" s="325">
        <f t="shared" si="9"/>
        <v>5.019305019305019</v>
      </c>
    </row>
    <row r="42" spans="1:10">
      <c r="A42" s="318" t="s">
        <v>26</v>
      </c>
      <c r="B42" s="319" t="s">
        <v>372</v>
      </c>
      <c r="C42" s="331" t="s">
        <v>36</v>
      </c>
      <c r="D42" s="321"/>
      <c r="E42" s="321" t="e">
        <f t="shared" si="8"/>
        <v>#DIV/0!</v>
      </c>
      <c r="F42" s="321"/>
      <c r="G42" s="326">
        <v>0</v>
      </c>
      <c r="H42" s="326">
        <v>0</v>
      </c>
      <c r="I42" s="326">
        <v>0</v>
      </c>
      <c r="J42" s="326">
        <v>0</v>
      </c>
    </row>
    <row r="43" spans="1:10">
      <c r="A43" s="318" t="s">
        <v>27</v>
      </c>
      <c r="B43" s="319" t="s">
        <v>373</v>
      </c>
      <c r="C43" s="331" t="s">
        <v>36</v>
      </c>
      <c r="D43" s="321"/>
      <c r="E43" s="321" t="e">
        <f t="shared" si="8"/>
        <v>#DIV/0!</v>
      </c>
      <c r="F43" s="321"/>
      <c r="G43" s="326">
        <f>G49/G37*100</f>
        <v>0.77220077220077221</v>
      </c>
      <c r="H43" s="326">
        <f t="shared" si="9"/>
        <v>5.019305019305019</v>
      </c>
      <c r="I43" s="326">
        <f t="shared" si="9"/>
        <v>5.019305019305019</v>
      </c>
      <c r="J43" s="326">
        <f t="shared" si="9"/>
        <v>5.019305019305019</v>
      </c>
    </row>
    <row r="44" spans="1:10">
      <c r="A44" s="318" t="s">
        <v>28</v>
      </c>
      <c r="B44" s="319" t="s">
        <v>374</v>
      </c>
      <c r="C44" s="331" t="s">
        <v>36</v>
      </c>
      <c r="D44" s="321"/>
      <c r="E44" s="321" t="e">
        <f t="shared" si="8"/>
        <v>#DIV/0!</v>
      </c>
      <c r="F44" s="321"/>
      <c r="G44" s="326">
        <v>0</v>
      </c>
      <c r="H44" s="326">
        <v>0</v>
      </c>
      <c r="I44" s="326">
        <v>0</v>
      </c>
      <c r="J44" s="326">
        <v>0</v>
      </c>
    </row>
    <row r="45" spans="1:10">
      <c r="A45" s="318" t="s">
        <v>29</v>
      </c>
      <c r="B45" s="319" t="s">
        <v>375</v>
      </c>
      <c r="C45" s="331" t="s">
        <v>36</v>
      </c>
      <c r="D45" s="321"/>
      <c r="E45" s="321" t="e">
        <f t="shared" si="8"/>
        <v>#DIV/0!</v>
      </c>
      <c r="F45" s="321"/>
      <c r="G45" s="326">
        <v>0</v>
      </c>
      <c r="H45" s="326">
        <v>0</v>
      </c>
      <c r="I45" s="326">
        <v>0</v>
      </c>
      <c r="J45" s="326">
        <v>0</v>
      </c>
    </row>
    <row r="46" spans="1:10">
      <c r="A46" s="318" t="s">
        <v>381</v>
      </c>
      <c r="B46" s="319" t="s">
        <v>74</v>
      </c>
      <c r="C46" s="331" t="s">
        <v>36</v>
      </c>
      <c r="D46" s="321"/>
      <c r="E46" s="321" t="e">
        <f t="shared" si="8"/>
        <v>#DIV/0!</v>
      </c>
      <c r="F46" s="321"/>
      <c r="G46" s="326">
        <v>0</v>
      </c>
      <c r="H46" s="326">
        <v>0</v>
      </c>
      <c r="I46" s="326">
        <v>0</v>
      </c>
      <c r="J46" s="326">
        <v>0</v>
      </c>
    </row>
    <row r="47" spans="1:10" s="317" customFormat="1">
      <c r="A47" s="314">
        <v>7</v>
      </c>
      <c r="B47" s="315" t="s">
        <v>75</v>
      </c>
      <c r="C47" s="330"/>
      <c r="D47" s="316"/>
      <c r="E47" s="316">
        <f>SUM(E48:E52)</f>
        <v>0</v>
      </c>
      <c r="F47" s="316"/>
      <c r="G47" s="316">
        <f>SUM(G48:G52)</f>
        <v>4</v>
      </c>
      <c r="H47" s="316">
        <f>SUM(H48:H52)</f>
        <v>52</v>
      </c>
      <c r="I47" s="316">
        <f t="shared" ref="I47:J47" si="10">SUM(I48:I52)</f>
        <v>52</v>
      </c>
      <c r="J47" s="316">
        <f t="shared" si="10"/>
        <v>52</v>
      </c>
    </row>
    <row r="48" spans="1:10">
      <c r="A48" s="318" t="s">
        <v>30</v>
      </c>
      <c r="B48" s="319" t="s">
        <v>372</v>
      </c>
      <c r="C48" s="331" t="s">
        <v>45</v>
      </c>
      <c r="D48" s="320"/>
      <c r="E48" s="321">
        <v>0</v>
      </c>
      <c r="F48" s="321"/>
      <c r="G48" s="321">
        <v>0</v>
      </c>
      <c r="H48" s="321">
        <v>0</v>
      </c>
      <c r="I48" s="321">
        <v>0</v>
      </c>
      <c r="J48" s="321">
        <v>0</v>
      </c>
    </row>
    <row r="49" spans="1:10">
      <c r="A49" s="318" t="s">
        <v>31</v>
      </c>
      <c r="B49" s="319" t="s">
        <v>373</v>
      </c>
      <c r="C49" s="331" t="s">
        <v>45</v>
      </c>
      <c r="D49" s="320"/>
      <c r="E49" s="321">
        <v>0</v>
      </c>
      <c r="F49" s="321"/>
      <c r="G49" s="321">
        <v>4</v>
      </c>
      <c r="H49" s="321">
        <v>52</v>
      </c>
      <c r="I49" s="321">
        <v>52</v>
      </c>
      <c r="J49" s="321">
        <v>52</v>
      </c>
    </row>
    <row r="50" spans="1:10">
      <c r="A50" s="318" t="s">
        <v>32</v>
      </c>
      <c r="B50" s="319" t="s">
        <v>374</v>
      </c>
      <c r="C50" s="331" t="s">
        <v>45</v>
      </c>
      <c r="D50" s="320"/>
      <c r="E50" s="321">
        <v>0</v>
      </c>
      <c r="F50" s="321"/>
      <c r="G50" s="321">
        <v>0</v>
      </c>
      <c r="H50" s="321">
        <v>0</v>
      </c>
      <c r="I50" s="321">
        <v>0</v>
      </c>
      <c r="J50" s="321">
        <v>0</v>
      </c>
    </row>
    <row r="51" spans="1:10">
      <c r="A51" s="318" t="s">
        <v>58</v>
      </c>
      <c r="B51" s="319" t="s">
        <v>375</v>
      </c>
      <c r="C51" s="331" t="s">
        <v>45</v>
      </c>
      <c r="D51" s="320"/>
      <c r="E51" s="321">
        <v>0</v>
      </c>
      <c r="F51" s="321"/>
      <c r="G51" s="321">
        <v>0</v>
      </c>
      <c r="H51" s="321">
        <v>0</v>
      </c>
      <c r="I51" s="321">
        <v>0</v>
      </c>
      <c r="J51" s="321">
        <v>0</v>
      </c>
    </row>
    <row r="52" spans="1:10">
      <c r="A52" s="318" t="s">
        <v>59</v>
      </c>
      <c r="B52" s="319" t="s">
        <v>74</v>
      </c>
      <c r="C52" s="331" t="s">
        <v>45</v>
      </c>
      <c r="D52" s="320"/>
      <c r="E52" s="321">
        <v>0</v>
      </c>
      <c r="F52" s="321"/>
      <c r="G52" s="321">
        <v>0</v>
      </c>
      <c r="H52" s="321">
        <v>0</v>
      </c>
      <c r="I52" s="321">
        <v>0</v>
      </c>
      <c r="J52" s="321">
        <v>0</v>
      </c>
    </row>
    <row r="53" spans="1:10" s="317" customFormat="1">
      <c r="A53" s="314">
        <v>8</v>
      </c>
      <c r="B53" s="315" t="s">
        <v>382</v>
      </c>
      <c r="C53" s="330"/>
      <c r="D53" s="327"/>
      <c r="E53" s="316"/>
      <c r="F53" s="316"/>
      <c r="G53" s="316"/>
      <c r="H53" s="316"/>
      <c r="I53" s="316"/>
      <c r="J53" s="316"/>
    </row>
    <row r="54" spans="1:10">
      <c r="A54" s="318" t="s">
        <v>33</v>
      </c>
      <c r="B54" s="319" t="s">
        <v>372</v>
      </c>
      <c r="C54" s="331" t="s">
        <v>45</v>
      </c>
      <c r="D54" s="320"/>
      <c r="E54" s="321"/>
      <c r="F54" s="321"/>
      <c r="G54" s="321"/>
      <c r="H54" s="321"/>
      <c r="I54" s="321"/>
      <c r="J54" s="321"/>
    </row>
    <row r="55" spans="1:10">
      <c r="A55" s="318" t="s">
        <v>62</v>
      </c>
      <c r="B55" s="319" t="s">
        <v>373</v>
      </c>
      <c r="C55" s="331" t="s">
        <v>45</v>
      </c>
      <c r="D55" s="320"/>
      <c r="E55" s="321"/>
      <c r="F55" s="321"/>
      <c r="G55" s="321"/>
      <c r="H55" s="321"/>
      <c r="I55" s="321"/>
      <c r="J55" s="321"/>
    </row>
    <row r="56" spans="1:10">
      <c r="A56" s="318" t="s">
        <v>63</v>
      </c>
      <c r="B56" s="319" t="s">
        <v>374</v>
      </c>
      <c r="C56" s="331" t="s">
        <v>45</v>
      </c>
      <c r="D56" s="320"/>
      <c r="E56" s="321"/>
      <c r="F56" s="321"/>
      <c r="G56" s="321"/>
      <c r="H56" s="321"/>
      <c r="I56" s="321"/>
      <c r="J56" s="321"/>
    </row>
    <row r="57" spans="1:10">
      <c r="A57" s="318" t="s">
        <v>34</v>
      </c>
      <c r="B57" s="319" t="s">
        <v>375</v>
      </c>
      <c r="C57" s="331" t="s">
        <v>45</v>
      </c>
      <c r="D57" s="320"/>
      <c r="E57" s="321"/>
      <c r="F57" s="321"/>
      <c r="G57" s="321"/>
      <c r="H57" s="321"/>
      <c r="I57" s="321"/>
      <c r="J57" s="321"/>
    </row>
    <row r="58" spans="1:10">
      <c r="A58" s="318" t="s">
        <v>35</v>
      </c>
      <c r="B58" s="319" t="s">
        <v>74</v>
      </c>
      <c r="C58" s="331" t="s">
        <v>45</v>
      </c>
      <c r="D58" s="320"/>
      <c r="E58" s="321"/>
      <c r="F58" s="321"/>
      <c r="G58" s="321"/>
      <c r="H58" s="321"/>
      <c r="I58" s="321"/>
      <c r="J58" s="321"/>
    </row>
    <row r="62" spans="1:10">
      <c r="A62" s="503" t="s">
        <v>409</v>
      </c>
      <c r="B62" s="504"/>
      <c r="C62" s="504"/>
      <c r="D62" s="504"/>
      <c r="E62" s="504"/>
      <c r="F62" s="504"/>
      <c r="G62" s="504"/>
      <c r="H62" s="504"/>
      <c r="I62" s="504"/>
    </row>
  </sheetData>
  <mergeCells count="14">
    <mergeCell ref="I8:I9"/>
    <mergeCell ref="J8:J9"/>
    <mergeCell ref="A62:I62"/>
    <mergeCell ref="G1:J1"/>
    <mergeCell ref="A3:J3"/>
    <mergeCell ref="A5:J5"/>
    <mergeCell ref="A7:J7"/>
    <mergeCell ref="A8:A9"/>
    <mergeCell ref="B8:B9"/>
    <mergeCell ref="C8:C9"/>
    <mergeCell ref="D8:E8"/>
    <mergeCell ref="F8:G8"/>
    <mergeCell ref="H8:H9"/>
    <mergeCell ref="A6:J6"/>
  </mergeCells>
  <pageMargins left="1.1417322834645669" right="0.35433070866141736" top="0.27" bottom="0.31" header="0" footer="0"/>
  <pageSetup paperSize="9" scale="8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2:H264"/>
  <sheetViews>
    <sheetView topLeftCell="A4" zoomScaleNormal="100" workbookViewId="0">
      <pane xSplit="1" ySplit="3" topLeftCell="B69" activePane="bottomRight" state="frozen"/>
      <selection activeCell="A4" sqref="A4"/>
      <selection pane="topRight" activeCell="B4" sqref="B4"/>
      <selection pane="bottomLeft" activeCell="A7" sqref="A7"/>
      <selection pane="bottomRight" activeCell="J90" sqref="J90"/>
    </sheetView>
  </sheetViews>
  <sheetFormatPr defaultRowHeight="15" outlineLevelRow="1"/>
  <cols>
    <col min="1" max="1" width="62.5703125" style="2" customWidth="1"/>
    <col min="2" max="2" width="12" style="62" customWidth="1"/>
    <col min="3" max="3" width="10.85546875" style="62" customWidth="1"/>
    <col min="4" max="4" width="13.28515625" customWidth="1"/>
    <col min="5" max="5" width="16" customWidth="1"/>
  </cols>
  <sheetData>
    <row r="2" spans="1:5">
      <c r="A2"/>
      <c r="B2"/>
      <c r="C2"/>
    </row>
    <row r="3" spans="1:5" ht="19.5" thickBot="1">
      <c r="A3" s="3"/>
    </row>
    <row r="4" spans="1:5" ht="15" customHeight="1">
      <c r="A4" s="514" t="s">
        <v>133</v>
      </c>
      <c r="B4" s="517" t="s">
        <v>352</v>
      </c>
      <c r="C4" s="517"/>
      <c r="D4" s="518" t="s">
        <v>353</v>
      </c>
      <c r="E4" s="518"/>
    </row>
    <row r="5" spans="1:5" ht="15" customHeight="1">
      <c r="A5" s="515"/>
      <c r="B5" s="517"/>
      <c r="C5" s="517"/>
      <c r="D5" s="518"/>
      <c r="E5" s="518"/>
    </row>
    <row r="6" spans="1:5" ht="15.75" customHeight="1" thickBot="1">
      <c r="A6" s="516"/>
      <c r="B6" s="92" t="s">
        <v>347</v>
      </c>
      <c r="C6" s="92" t="s">
        <v>348</v>
      </c>
      <c r="D6" s="92" t="s">
        <v>347</v>
      </c>
      <c r="E6" s="92" t="s">
        <v>348</v>
      </c>
    </row>
    <row r="7" spans="1:5" ht="15.75" hidden="1" outlineLevel="1">
      <c r="A7" s="4" t="s">
        <v>134</v>
      </c>
      <c r="B7" s="63"/>
      <c r="C7" s="63"/>
    </row>
    <row r="8" spans="1:5" ht="15.75" hidden="1" outlineLevel="1">
      <c r="A8" s="5" t="s">
        <v>135</v>
      </c>
      <c r="B8" s="64"/>
      <c r="C8" s="64"/>
    </row>
    <row r="9" spans="1:5" ht="15.75" hidden="1" outlineLevel="1">
      <c r="A9" s="6" t="s">
        <v>136</v>
      </c>
      <c r="B9" s="65">
        <v>3836.1779999999999</v>
      </c>
      <c r="C9" s="65">
        <v>0</v>
      </c>
    </row>
    <row r="10" spans="1:5" ht="15.75" hidden="1" outlineLevel="1">
      <c r="A10" s="7" t="s">
        <v>137</v>
      </c>
      <c r="B10" s="66">
        <v>0</v>
      </c>
      <c r="C10" s="65">
        <v>0</v>
      </c>
    </row>
    <row r="11" spans="1:5" ht="15.75" hidden="1" outlineLevel="1">
      <c r="A11" s="6" t="s">
        <v>138</v>
      </c>
      <c r="B11" s="65">
        <v>31003.120359999997</v>
      </c>
      <c r="C11" s="65">
        <v>0</v>
      </c>
    </row>
    <row r="12" spans="1:5" ht="15.75" hidden="1" outlineLevel="1">
      <c r="A12" s="8" t="s">
        <v>139</v>
      </c>
      <c r="B12" s="65">
        <v>0</v>
      </c>
      <c r="C12" s="65">
        <v>0</v>
      </c>
    </row>
    <row r="13" spans="1:5" ht="15.75" hidden="1" outlineLevel="1">
      <c r="A13" s="5" t="s">
        <v>140</v>
      </c>
      <c r="B13" s="67"/>
      <c r="C13" s="67"/>
    </row>
    <row r="14" spans="1:5" ht="15.75" hidden="1" outlineLevel="1">
      <c r="A14" s="9" t="s">
        <v>141</v>
      </c>
      <c r="B14" s="65">
        <v>0</v>
      </c>
      <c r="C14" s="65">
        <v>1948.73</v>
      </c>
    </row>
    <row r="15" spans="1:5" ht="15.75" hidden="1" outlineLevel="1">
      <c r="A15" s="7" t="s">
        <v>137</v>
      </c>
      <c r="B15" s="66">
        <v>0</v>
      </c>
      <c r="C15" s="66">
        <v>0</v>
      </c>
    </row>
    <row r="16" spans="1:5" ht="15.75" hidden="1" outlineLevel="1">
      <c r="A16" s="6" t="s">
        <v>138</v>
      </c>
      <c r="B16" s="65">
        <v>0</v>
      </c>
      <c r="C16" s="65">
        <v>60022.221700000002</v>
      </c>
    </row>
    <row r="17" spans="1:7" ht="15.75" hidden="1" outlineLevel="1">
      <c r="A17" s="8" t="s">
        <v>139</v>
      </c>
      <c r="B17" s="65">
        <v>0</v>
      </c>
      <c r="C17" s="65">
        <v>0</v>
      </c>
    </row>
    <row r="18" spans="1:7" ht="15.75" hidden="1" outlineLevel="1">
      <c r="A18" s="10" t="s">
        <v>142</v>
      </c>
      <c r="B18" s="68">
        <v>31003.120359999997</v>
      </c>
      <c r="C18" s="68">
        <v>60022.221700000002</v>
      </c>
    </row>
    <row r="19" spans="1:7" ht="15.75" hidden="1" outlineLevel="1">
      <c r="A19" s="11" t="s">
        <v>143</v>
      </c>
      <c r="B19" s="69">
        <v>0</v>
      </c>
      <c r="C19" s="69">
        <v>0</v>
      </c>
    </row>
    <row r="20" spans="1:7" ht="26.25" hidden="1" outlineLevel="1">
      <c r="A20" s="12" t="s">
        <v>144</v>
      </c>
      <c r="B20" s="68">
        <v>31003.120359999997</v>
      </c>
      <c r="C20" s="68">
        <v>60022.221700000002</v>
      </c>
    </row>
    <row r="21" spans="1:7" ht="15.75" hidden="1" outlineLevel="1">
      <c r="A21" s="13" t="s">
        <v>145</v>
      </c>
      <c r="B21" s="65">
        <v>0</v>
      </c>
      <c r="C21" s="65">
        <v>0</v>
      </c>
    </row>
    <row r="22" spans="1:7" ht="15.75" hidden="1" outlineLevel="1">
      <c r="A22" s="12" t="s">
        <v>146</v>
      </c>
      <c r="B22" s="68">
        <v>31003.120359999997</v>
      </c>
      <c r="C22" s="68">
        <v>60022.221700000002</v>
      </c>
    </row>
    <row r="23" spans="1:7" ht="15.75" hidden="1" outlineLevel="1">
      <c r="A23" s="14" t="s">
        <v>147</v>
      </c>
      <c r="B23" s="70"/>
      <c r="C23" s="70"/>
    </row>
    <row r="24" spans="1:7" ht="15.75" hidden="1" outlineLevel="1">
      <c r="A24" s="15" t="s">
        <v>148</v>
      </c>
      <c r="B24" s="64"/>
      <c r="C24" s="64"/>
    </row>
    <row r="25" spans="1:7" ht="15.75" collapsed="1">
      <c r="A25" s="16" t="s">
        <v>149</v>
      </c>
      <c r="B25" s="95">
        <f>B26+B44+B51+B54+B59+B63</f>
        <v>85588.329481329696</v>
      </c>
      <c r="C25" s="95">
        <f>C26+C44+C51+C54+C59+C63</f>
        <v>4506.5407637703001</v>
      </c>
      <c r="D25" s="95">
        <f>D26+D44+D51+D54+D59+D63</f>
        <v>78841.110407144995</v>
      </c>
      <c r="E25" s="95">
        <f>E26+E44+E51+E54+E59+E63</f>
        <v>3546.4769088040002</v>
      </c>
    </row>
    <row r="26" spans="1:7" ht="15.75">
      <c r="A26" s="17" t="s">
        <v>150</v>
      </c>
      <c r="B26" s="88">
        <f>B27+B28+B29+B30+B31+B36+B37+B38+B39+B40+B41+B42+B43</f>
        <v>3430.7155483158999</v>
      </c>
      <c r="C26" s="88">
        <f>C27+C28+C29+C30+C31+C36+C37+C38+C39+C40+C41+C42+C43</f>
        <v>1172.8655721840998</v>
      </c>
      <c r="D26" s="98">
        <f>D27+D28+D29+D30+D31+D36+D37+D38+D39+D40+D41+D42+D43</f>
        <v>912.64408261699998</v>
      </c>
      <c r="E26" s="98">
        <f>E27+E28+E29+E30+E31+E36+E37+E38+E39+E40+E41+E42+E43</f>
        <v>651.39003738300005</v>
      </c>
    </row>
    <row r="27" spans="1:7" ht="15.75">
      <c r="A27" s="18" t="s">
        <v>151</v>
      </c>
      <c r="B27" s="96">
        <f>F27*64.7%</f>
        <v>35.483100735000001</v>
      </c>
      <c r="C27" s="89">
        <f>F27*35.3%</f>
        <v>19.359404264999998</v>
      </c>
      <c r="D27" s="105">
        <v>52.679670100000003</v>
      </c>
      <c r="E27" s="105">
        <v>36.653329899999996</v>
      </c>
      <c r="F27">
        <f>66.315*82.7%</f>
        <v>54.842505000000003</v>
      </c>
      <c r="G27" t="s">
        <v>357</v>
      </c>
    </row>
    <row r="28" spans="1:7" ht="15.75">
      <c r="A28" s="18" t="s">
        <v>132</v>
      </c>
      <c r="B28" s="96">
        <v>1176.9501392052998</v>
      </c>
      <c r="C28" s="89">
        <v>135.73125629469996</v>
      </c>
      <c r="D28" s="105">
        <v>0</v>
      </c>
      <c r="E28" s="105">
        <v>0</v>
      </c>
    </row>
    <row r="29" spans="1:7" ht="15.75">
      <c r="A29" s="18" t="s">
        <v>152</v>
      </c>
      <c r="B29" s="96">
        <v>28.249872686399996</v>
      </c>
      <c r="C29" s="89">
        <v>18.8175593136</v>
      </c>
      <c r="D29" s="105">
        <v>24.866092191999996</v>
      </c>
      <c r="E29" s="105">
        <v>17.301267807999999</v>
      </c>
    </row>
    <row r="30" spans="1:7" ht="15.75">
      <c r="A30" s="18" t="s">
        <v>153</v>
      </c>
      <c r="B30" s="96">
        <v>0</v>
      </c>
      <c r="C30" s="89">
        <v>0</v>
      </c>
      <c r="D30" s="105">
        <v>0</v>
      </c>
      <c r="E30" s="105">
        <v>0</v>
      </c>
    </row>
    <row r="31" spans="1:7" ht="15.75">
      <c r="A31" s="18" t="s">
        <v>154</v>
      </c>
      <c r="B31" s="89">
        <v>0</v>
      </c>
      <c r="C31" s="89">
        <v>0</v>
      </c>
      <c r="D31" s="105">
        <v>0</v>
      </c>
      <c r="E31" s="105">
        <v>0</v>
      </c>
    </row>
    <row r="32" spans="1:7" ht="15.75" hidden="1" outlineLevel="1">
      <c r="A32" s="19" t="s">
        <v>155</v>
      </c>
      <c r="B32" s="96">
        <v>0</v>
      </c>
      <c r="C32" s="97">
        <v>0</v>
      </c>
      <c r="D32" s="105">
        <v>0</v>
      </c>
      <c r="E32" s="105">
        <v>0</v>
      </c>
    </row>
    <row r="33" spans="1:7" ht="15.75" hidden="1" outlineLevel="1">
      <c r="A33" s="19" t="s">
        <v>156</v>
      </c>
      <c r="B33" s="96">
        <v>0</v>
      </c>
      <c r="C33" s="97">
        <v>0</v>
      </c>
      <c r="D33" s="105">
        <v>0</v>
      </c>
      <c r="E33" s="105">
        <v>0</v>
      </c>
    </row>
    <row r="34" spans="1:7" ht="15.75" hidden="1" outlineLevel="1">
      <c r="A34" s="19" t="s">
        <v>157</v>
      </c>
      <c r="B34" s="96">
        <v>0</v>
      </c>
      <c r="C34" s="97">
        <v>0</v>
      </c>
      <c r="D34" s="105">
        <v>0</v>
      </c>
      <c r="E34" s="105">
        <v>0</v>
      </c>
    </row>
    <row r="35" spans="1:7" ht="15.75" hidden="1" outlineLevel="1">
      <c r="A35" s="20" t="s">
        <v>158</v>
      </c>
      <c r="B35" s="96">
        <v>0</v>
      </c>
      <c r="C35" s="97">
        <v>0</v>
      </c>
      <c r="D35" s="105">
        <v>0</v>
      </c>
      <c r="E35" s="105">
        <v>0</v>
      </c>
    </row>
    <row r="36" spans="1:7" ht="15.75" collapsed="1">
      <c r="A36" s="18" t="s">
        <v>159</v>
      </c>
      <c r="B36" s="96">
        <v>45.23</v>
      </c>
      <c r="C36" s="91">
        <v>24.72</v>
      </c>
      <c r="D36" s="105">
        <v>0</v>
      </c>
      <c r="E36" s="105">
        <v>0</v>
      </c>
    </row>
    <row r="37" spans="1:7" ht="15.75">
      <c r="A37" s="18" t="s">
        <v>160</v>
      </c>
      <c r="B37" s="96">
        <f>757.745761598-15</f>
        <v>742.74576159799994</v>
      </c>
      <c r="C37" s="91">
        <v>463.43999440199991</v>
      </c>
      <c r="D37" s="105">
        <f>524.031249777+126</f>
        <v>650.03124977699997</v>
      </c>
      <c r="E37" s="105">
        <v>364.609160223</v>
      </c>
    </row>
    <row r="38" spans="1:7" ht="15.75">
      <c r="A38" s="18" t="s">
        <v>86</v>
      </c>
      <c r="B38" s="96">
        <v>314.14999999999998</v>
      </c>
      <c r="C38" s="91">
        <v>0</v>
      </c>
      <c r="D38" s="105">
        <v>163.71</v>
      </c>
      <c r="E38" s="105">
        <v>0</v>
      </c>
      <c r="G38" t="s">
        <v>359</v>
      </c>
    </row>
    <row r="39" spans="1:7" ht="15.75">
      <c r="A39" s="18" t="s">
        <v>161</v>
      </c>
      <c r="B39" s="96">
        <v>0</v>
      </c>
      <c r="C39" s="91">
        <v>385.33500000000004</v>
      </c>
      <c r="D39" s="105">
        <v>0</v>
      </c>
      <c r="E39" s="105">
        <v>217.96651000000003</v>
      </c>
    </row>
    <row r="40" spans="1:7" ht="15.75">
      <c r="A40" s="18" t="s">
        <v>162</v>
      </c>
      <c r="B40" s="96">
        <v>0</v>
      </c>
      <c r="C40" s="91">
        <v>0</v>
      </c>
      <c r="D40" s="105">
        <v>0</v>
      </c>
      <c r="E40" s="105">
        <v>0</v>
      </c>
    </row>
    <row r="41" spans="1:7" ht="15.75">
      <c r="A41" s="18" t="s">
        <v>163</v>
      </c>
      <c r="B41" s="96">
        <v>0</v>
      </c>
      <c r="C41" s="91">
        <v>0</v>
      </c>
      <c r="D41" s="105">
        <v>0</v>
      </c>
      <c r="E41" s="105">
        <v>0</v>
      </c>
    </row>
    <row r="42" spans="1:7" ht="15.75">
      <c r="A42" s="18" t="s">
        <v>164</v>
      </c>
      <c r="B42" s="96">
        <v>0</v>
      </c>
      <c r="C42" s="91">
        <v>0</v>
      </c>
      <c r="D42" s="105">
        <v>0</v>
      </c>
      <c r="E42" s="105"/>
    </row>
    <row r="43" spans="1:7" ht="15.75">
      <c r="A43" s="18" t="s">
        <v>165</v>
      </c>
      <c r="B43" s="96">
        <v>1087.9066740911999</v>
      </c>
      <c r="C43" s="91">
        <v>125.46235790879996</v>
      </c>
      <c r="D43" s="105">
        <v>21.357070547999999</v>
      </c>
      <c r="E43" s="105">
        <v>14.859769451999998</v>
      </c>
    </row>
    <row r="44" spans="1:7" ht="15.75">
      <c r="A44" s="17" t="s">
        <v>166</v>
      </c>
      <c r="B44" s="90">
        <f>SUM(B45:B50)</f>
        <v>673.17522133219995</v>
      </c>
      <c r="C44" s="90">
        <f>SUM(C45:C50)</f>
        <v>299.64938806780003</v>
      </c>
      <c r="D44" s="90">
        <f>SUM(D45:D50)</f>
        <v>490.69518272000005</v>
      </c>
      <c r="E44" s="90">
        <f>SUM(E45:E50)</f>
        <v>277.76241728000002</v>
      </c>
    </row>
    <row r="45" spans="1:7" ht="15.75">
      <c r="A45" s="18" t="s">
        <v>167</v>
      </c>
      <c r="B45" s="96">
        <v>126.72</v>
      </c>
      <c r="C45" s="91">
        <v>0</v>
      </c>
      <c r="D45" s="105">
        <v>0</v>
      </c>
      <c r="E45" s="105">
        <v>0</v>
      </c>
    </row>
    <row r="46" spans="1:7" ht="15.75">
      <c r="A46" s="18" t="s">
        <v>168</v>
      </c>
      <c r="B46" s="96">
        <v>447.59</v>
      </c>
      <c r="C46" s="89">
        <v>244.21</v>
      </c>
      <c r="D46" s="105">
        <v>423.86</v>
      </c>
      <c r="E46" s="105">
        <v>231.26</v>
      </c>
    </row>
    <row r="47" spans="1:7" ht="15.75">
      <c r="A47" s="18" t="s">
        <v>169</v>
      </c>
      <c r="B47" s="96">
        <v>0</v>
      </c>
      <c r="C47" s="89">
        <v>0</v>
      </c>
      <c r="D47" s="105">
        <v>0</v>
      </c>
      <c r="E47" s="105">
        <v>0</v>
      </c>
    </row>
    <row r="48" spans="1:7" ht="15.75">
      <c r="A48" s="18" t="s">
        <v>170</v>
      </c>
      <c r="B48" s="96">
        <v>0</v>
      </c>
      <c r="C48" s="89">
        <v>0</v>
      </c>
      <c r="D48" s="105">
        <v>0</v>
      </c>
      <c r="E48" s="105">
        <v>0</v>
      </c>
    </row>
    <row r="49" spans="1:8" ht="15.75">
      <c r="A49" s="18" t="s">
        <v>171</v>
      </c>
      <c r="B49" s="96">
        <v>22.7093856312</v>
      </c>
      <c r="C49" s="89">
        <v>13.889140768799997</v>
      </c>
      <c r="D49" s="105">
        <v>0</v>
      </c>
      <c r="E49" s="105">
        <v>0</v>
      </c>
    </row>
    <row r="50" spans="1:8" ht="15.75">
      <c r="A50" s="18" t="s">
        <v>104</v>
      </c>
      <c r="B50" s="96">
        <f>F50*64.7%</f>
        <v>76.155835701000015</v>
      </c>
      <c r="C50" s="91">
        <f>F50*35.3%</f>
        <v>41.550247299000006</v>
      </c>
      <c r="D50" s="105">
        <v>66.835182720000006</v>
      </c>
      <c r="E50" s="105">
        <v>46.502417280000003</v>
      </c>
      <c r="F50">
        <f>142.329*82.7%</f>
        <v>117.70608300000002</v>
      </c>
      <c r="G50" t="s">
        <v>358</v>
      </c>
    </row>
    <row r="51" spans="1:8" ht="15.75">
      <c r="A51" s="17" t="s">
        <v>166</v>
      </c>
      <c r="B51" s="88">
        <f>SUM(B52:B53)</f>
        <v>1736.5099999999998</v>
      </c>
      <c r="C51" s="88">
        <f>SUM(C52:C53)</f>
        <v>19.68</v>
      </c>
      <c r="D51" s="88">
        <f>SUM(D52:D53)</f>
        <v>1650.194125949</v>
      </c>
      <c r="E51" s="88">
        <f>SUM(E52:E53)</f>
        <v>0</v>
      </c>
    </row>
    <row r="52" spans="1:8" ht="15.75">
      <c r="A52" s="18" t="s">
        <v>172</v>
      </c>
      <c r="B52" s="96">
        <v>1736.5099999999998</v>
      </c>
      <c r="C52" s="89">
        <v>19.68</v>
      </c>
      <c r="D52" s="105">
        <f>1619.334125949+30.86</f>
        <v>1650.194125949</v>
      </c>
      <c r="E52" s="105">
        <v>0</v>
      </c>
    </row>
    <row r="53" spans="1:8" ht="15.75">
      <c r="A53" s="18" t="s">
        <v>173</v>
      </c>
      <c r="B53" s="96">
        <v>0</v>
      </c>
      <c r="C53" s="89">
        <v>0</v>
      </c>
      <c r="D53" s="105">
        <v>0</v>
      </c>
      <c r="E53" s="105">
        <v>0</v>
      </c>
    </row>
    <row r="54" spans="1:8" ht="15.75">
      <c r="A54" s="17" t="s">
        <v>174</v>
      </c>
      <c r="B54" s="90">
        <f>SUM(B55:B58)</f>
        <v>1729.3487116816002</v>
      </c>
      <c r="C54" s="90">
        <f>SUM(C55:C58)</f>
        <v>1057.6758035184</v>
      </c>
      <c r="D54" s="90">
        <f>SUM(D55:D58)</f>
        <v>1466.1870158589998</v>
      </c>
      <c r="E54" s="90">
        <f>SUM(E55:E58)</f>
        <v>880.98445414100001</v>
      </c>
    </row>
    <row r="55" spans="1:8" ht="15.75">
      <c r="A55" s="21" t="s">
        <v>175</v>
      </c>
      <c r="B55" s="96">
        <v>1163.5230572702001</v>
      </c>
      <c r="C55" s="91">
        <v>711.61482712980001</v>
      </c>
      <c r="D55" s="105">
        <v>797.90447675899998</v>
      </c>
      <c r="E55" s="105">
        <v>555.16399324099996</v>
      </c>
    </row>
    <row r="56" spans="1:8" ht="15.75">
      <c r="A56" s="21" t="s">
        <v>176</v>
      </c>
      <c r="B56" s="96">
        <v>518.09823893539999</v>
      </c>
      <c r="C56" s="91">
        <v>316.87071986460001</v>
      </c>
      <c r="D56" s="105">
        <f>430.727942772+200</f>
        <v>630.72794277200001</v>
      </c>
      <c r="E56" s="105">
        <v>299.69081722800001</v>
      </c>
    </row>
    <row r="57" spans="1:8" ht="15.75">
      <c r="A57" s="21" t="s">
        <v>177</v>
      </c>
      <c r="B57" s="96">
        <v>0</v>
      </c>
      <c r="C57" s="91">
        <v>0</v>
      </c>
      <c r="D57" s="105">
        <v>0</v>
      </c>
      <c r="E57" s="105">
        <v>0</v>
      </c>
    </row>
    <row r="58" spans="1:8" ht="15.75">
      <c r="A58" s="21" t="s">
        <v>178</v>
      </c>
      <c r="B58" s="96">
        <v>47.727415476000004</v>
      </c>
      <c r="C58" s="91">
        <v>29.190256523999992</v>
      </c>
      <c r="D58" s="105">
        <v>37.554596327999995</v>
      </c>
      <c r="E58" s="105">
        <v>26.129643672</v>
      </c>
    </row>
    <row r="59" spans="1:8" ht="15.75">
      <c r="A59" s="17" t="s">
        <v>179</v>
      </c>
      <c r="B59" s="98">
        <f>SUM(B60:B62)</f>
        <v>78018.58</v>
      </c>
      <c r="C59" s="98">
        <f>SUM(C60:C62)</f>
        <v>1956.6699999999998</v>
      </c>
      <c r="D59" s="98">
        <f>SUM(D60:D62)</f>
        <v>74321.39</v>
      </c>
      <c r="E59" s="98">
        <f>SUM(E60:E62)</f>
        <v>1736.34</v>
      </c>
      <c r="F59" t="s">
        <v>356</v>
      </c>
      <c r="G59" t="s">
        <v>354</v>
      </c>
      <c r="H59" t="s">
        <v>355</v>
      </c>
    </row>
    <row r="60" spans="1:8" ht="15.75">
      <c r="A60" s="18" t="s">
        <v>180</v>
      </c>
      <c r="B60" s="96">
        <f>75167.33+2851.25</f>
        <v>78018.58</v>
      </c>
      <c r="C60" s="91">
        <f>1885.06+71.61</f>
        <v>1956.6699999999998</v>
      </c>
      <c r="D60" s="105">
        <f>71769.48+2551.91</f>
        <v>74321.39</v>
      </c>
      <c r="E60" s="105">
        <f>1676.8+59.54</f>
        <v>1736.34</v>
      </c>
      <c r="G60" s="119">
        <f>D60/(D60+E60)</f>
        <v>0.97717076226177146</v>
      </c>
      <c r="H60" s="119">
        <f>E60/(E60+D60)</f>
        <v>2.2829237738228581E-2</v>
      </c>
    </row>
    <row r="61" spans="1:8" ht="15.75">
      <c r="A61" s="18" t="s">
        <v>181</v>
      </c>
      <c r="B61" s="96">
        <v>0</v>
      </c>
      <c r="C61" s="91">
        <v>0</v>
      </c>
      <c r="D61" s="105">
        <v>0</v>
      </c>
      <c r="E61" s="105">
        <v>0</v>
      </c>
    </row>
    <row r="62" spans="1:8" ht="15.75">
      <c r="A62" s="18" t="s">
        <v>182</v>
      </c>
      <c r="B62" s="96">
        <v>0</v>
      </c>
      <c r="C62" s="91">
        <v>0</v>
      </c>
      <c r="D62" s="105">
        <v>0</v>
      </c>
      <c r="E62" s="105">
        <v>0</v>
      </c>
    </row>
    <row r="63" spans="1:8" ht="15.75">
      <c r="A63" s="17" t="s">
        <v>183</v>
      </c>
      <c r="B63" s="98">
        <v>0</v>
      </c>
      <c r="C63" s="90">
        <v>0</v>
      </c>
      <c r="D63" s="105">
        <v>0</v>
      </c>
      <c r="E63" s="105">
        <v>0</v>
      </c>
      <c r="G63" t="s">
        <v>354</v>
      </c>
      <c r="H63" t="s">
        <v>355</v>
      </c>
    </row>
    <row r="64" spans="1:8" ht="15.75">
      <c r="A64" s="22" t="s">
        <v>184</v>
      </c>
      <c r="B64" s="99">
        <f>41826.22+19699.21</f>
        <v>61525.43</v>
      </c>
      <c r="C64" s="99">
        <f>33177.98+15567.68</f>
        <v>48745.66</v>
      </c>
      <c r="D64" s="107">
        <f>38878.59+15619.48</f>
        <v>54498.069999999992</v>
      </c>
      <c r="E64" s="107">
        <f>24979.15+12945.81</f>
        <v>37924.959999999999</v>
      </c>
      <c r="G64" s="119">
        <f>B64/(C64+B64)</f>
        <v>0.55794705575142134</v>
      </c>
      <c r="H64" s="119">
        <f>C64/(B64+C64)</f>
        <v>0.44205294424857872</v>
      </c>
    </row>
    <row r="65" spans="1:5" ht="15.75">
      <c r="A65" s="23" t="s">
        <v>185</v>
      </c>
      <c r="B65" s="95"/>
      <c r="C65" s="95"/>
      <c r="D65" s="107"/>
      <c r="E65" s="107"/>
    </row>
    <row r="66" spans="1:5" ht="15.75">
      <c r="A66" s="23" t="s">
        <v>186</v>
      </c>
      <c r="B66" s="95">
        <f>11907.34+5608.09</f>
        <v>17515.43</v>
      </c>
      <c r="C66" s="95">
        <f>9445.31+4431.9</f>
        <v>13877.21</v>
      </c>
      <c r="D66" s="107">
        <v>15146.84</v>
      </c>
      <c r="E66" s="107">
        <f>6942.96+3597.64</f>
        <v>10540.6</v>
      </c>
    </row>
    <row r="67" spans="1:5" ht="15.75">
      <c r="A67" s="23" t="s">
        <v>187</v>
      </c>
      <c r="B67" s="95"/>
      <c r="C67" s="95"/>
      <c r="D67" s="107"/>
      <c r="E67" s="107"/>
    </row>
    <row r="68" spans="1:5" ht="15.75">
      <c r="A68" s="23" t="s">
        <v>188</v>
      </c>
      <c r="B68" s="95">
        <f>SUM(B69:B70)</f>
        <v>1578.1000000000001</v>
      </c>
      <c r="C68" s="95">
        <f>SUM(C69:C70)</f>
        <v>1275.8</v>
      </c>
      <c r="D68" s="95">
        <f>SUM(D69:D70)</f>
        <v>1309.8</v>
      </c>
      <c r="E68" s="95">
        <f>SUM(E69:E70)</f>
        <v>837.4</v>
      </c>
    </row>
    <row r="69" spans="1:5" ht="15.75">
      <c r="A69" s="24" t="s">
        <v>189</v>
      </c>
      <c r="B69" s="91">
        <v>1327.2</v>
      </c>
      <c r="C69" s="91">
        <v>1072.8</v>
      </c>
      <c r="D69" s="105">
        <v>1036.3</v>
      </c>
      <c r="E69" s="105">
        <v>662.5</v>
      </c>
    </row>
    <row r="70" spans="1:5" ht="15.75">
      <c r="A70" s="24" t="s">
        <v>190</v>
      </c>
      <c r="B70" s="91">
        <v>250.9</v>
      </c>
      <c r="C70" s="91">
        <v>203</v>
      </c>
      <c r="D70" s="105">
        <v>273.5</v>
      </c>
      <c r="E70" s="105">
        <v>174.9</v>
      </c>
    </row>
    <row r="71" spans="1:5" ht="15.75">
      <c r="A71" s="23" t="s">
        <v>191</v>
      </c>
      <c r="B71" s="95">
        <v>61.46</v>
      </c>
      <c r="C71" s="95">
        <v>0</v>
      </c>
      <c r="D71" s="107">
        <v>61.46</v>
      </c>
      <c r="E71" s="107">
        <v>0</v>
      </c>
    </row>
    <row r="72" spans="1:5" ht="15.75">
      <c r="A72" s="23" t="s">
        <v>54</v>
      </c>
      <c r="B72" s="95">
        <f>1904.21+898.52</f>
        <v>2802.73</v>
      </c>
      <c r="C72" s="95">
        <f>67.58+27.49</f>
        <v>95.07</v>
      </c>
      <c r="D72" s="107">
        <f>336.4+386.43</f>
        <v>722.82999999999993</v>
      </c>
      <c r="E72" s="107">
        <f>35.83+11.82</f>
        <v>47.65</v>
      </c>
    </row>
    <row r="73" spans="1:5" ht="15.75">
      <c r="A73" s="23" t="s">
        <v>192</v>
      </c>
      <c r="B73" s="95">
        <v>9213.044170000001</v>
      </c>
      <c r="C73" s="95">
        <v>1456.375829999999</v>
      </c>
      <c r="D73" s="107">
        <f>3502.2106028+11256.052033926</f>
        <v>14758.262636726</v>
      </c>
      <c r="E73" s="107">
        <f>86.8553972+279.151936074</f>
        <v>366.00733327399996</v>
      </c>
    </row>
    <row r="74" spans="1:5" ht="15.75">
      <c r="A74" s="16" t="s">
        <v>193</v>
      </c>
      <c r="B74" s="95">
        <f>B75+B80+B89+B90+B91+B98+B99+B100+B103+B104+B105+B106+B116+B120+B126+B127+B132+B133+B140+B143+B93</f>
        <v>18868.138571758518</v>
      </c>
      <c r="C74" s="95">
        <f>C75+C80+C89+C90+C91+C98+C99+C100+C103+C104+C105+C106+C116+C120+C126+C127+C132+C133+C140+C143+C93</f>
        <v>2870.09355394148</v>
      </c>
      <c r="D74" s="95">
        <f>D75+D80+D89+D90+D91+D98+D99+D100+D103+D104+D105+D106+D116+D120+D126+D127+D132+D133+D140+D143+D93</f>
        <v>17328.234022135999</v>
      </c>
      <c r="E74" s="95">
        <f>E75+E80+E89+E90+E91+E98+E99+E100+E103+E104+E105+E106+E116+E120+E126+E127+E132+E133+E140+E143+E93</f>
        <v>4774.4749478639997</v>
      </c>
    </row>
    <row r="75" spans="1:5" ht="15.75">
      <c r="A75" s="25" t="s">
        <v>194</v>
      </c>
      <c r="B75" s="90">
        <f>SUM(B76:B79)</f>
        <v>7608.1432524000002</v>
      </c>
      <c r="C75" s="90">
        <f>SUM(C76:C79)</f>
        <v>1059.3439175999999</v>
      </c>
      <c r="D75" s="90">
        <f>SUM(D76:D79)</f>
        <v>7559.7486100000006</v>
      </c>
      <c r="E75" s="90">
        <f>SUM(E76:E79)</f>
        <v>1141.3785600000001</v>
      </c>
    </row>
    <row r="76" spans="1:5" ht="15.75">
      <c r="A76" s="18" t="s">
        <v>195</v>
      </c>
      <c r="B76" s="91">
        <v>7521.2591700000003</v>
      </c>
      <c r="C76" s="91">
        <v>0</v>
      </c>
      <c r="D76" s="105">
        <v>7559.7486100000006</v>
      </c>
      <c r="E76" s="105">
        <v>0</v>
      </c>
    </row>
    <row r="77" spans="1:5" ht="15.75">
      <c r="A77" s="18" t="s">
        <v>196</v>
      </c>
      <c r="B77" s="91">
        <v>86.884082399999997</v>
      </c>
      <c r="C77" s="91">
        <v>1059.3439175999999</v>
      </c>
      <c r="D77" s="105">
        <v>0</v>
      </c>
      <c r="E77" s="105">
        <v>1141.3785600000001</v>
      </c>
    </row>
    <row r="78" spans="1:5" ht="15.75">
      <c r="A78" s="18" t="s">
        <v>197</v>
      </c>
      <c r="B78" s="91">
        <v>0</v>
      </c>
      <c r="C78" s="91">
        <v>0</v>
      </c>
      <c r="D78" s="105">
        <v>0</v>
      </c>
      <c r="E78" s="105">
        <v>0</v>
      </c>
    </row>
    <row r="79" spans="1:5" ht="15.75">
      <c r="A79" s="18" t="s">
        <v>198</v>
      </c>
      <c r="B79" s="91">
        <v>0</v>
      </c>
      <c r="C79" s="91">
        <v>0</v>
      </c>
      <c r="D79" s="105">
        <v>0</v>
      </c>
      <c r="E79" s="105">
        <v>0</v>
      </c>
    </row>
    <row r="80" spans="1:5" ht="15.75">
      <c r="A80" s="25" t="s">
        <v>199</v>
      </c>
      <c r="B80" s="90">
        <f>SUM(B81:B88)</f>
        <v>541.01889854700005</v>
      </c>
      <c r="C80" s="90">
        <f>SUM(C81:C88)</f>
        <v>289.61320245299999</v>
      </c>
      <c r="D80" s="90">
        <f>SUM(D81:D88)</f>
        <v>148.535710779</v>
      </c>
      <c r="E80" s="90">
        <f>SUM(E81:E88)</f>
        <v>102.548359221</v>
      </c>
    </row>
    <row r="81" spans="1:7" ht="15.75">
      <c r="A81" s="26" t="s">
        <v>200</v>
      </c>
      <c r="B81" s="91">
        <v>58.596000000000004</v>
      </c>
      <c r="C81" s="91">
        <v>0</v>
      </c>
      <c r="D81" s="105">
        <v>1.1490000000000009</v>
      </c>
      <c r="E81" s="105">
        <v>0</v>
      </c>
    </row>
    <row r="82" spans="1:7" ht="15.75">
      <c r="A82" s="26" t="s">
        <v>201</v>
      </c>
      <c r="B82" s="91">
        <f>F82*64.7%</f>
        <v>446.28125534700007</v>
      </c>
      <c r="C82" s="91">
        <f>F82*35.3%</f>
        <v>243.488845653</v>
      </c>
      <c r="D82" s="105">
        <v>131.879369879</v>
      </c>
      <c r="E82" s="105">
        <v>91.758700121000004</v>
      </c>
      <c r="F82">
        <f>834.063*82.7%</f>
        <v>689.77010100000007</v>
      </c>
      <c r="G82" t="s">
        <v>358</v>
      </c>
    </row>
    <row r="83" spans="1:7" ht="15.75">
      <c r="A83" s="26" t="s">
        <v>202</v>
      </c>
      <c r="B83" s="91">
        <v>0</v>
      </c>
      <c r="C83" s="91">
        <v>0</v>
      </c>
      <c r="D83" s="105">
        <v>0</v>
      </c>
      <c r="E83" s="105">
        <v>0</v>
      </c>
    </row>
    <row r="84" spans="1:7" ht="15.75">
      <c r="A84" s="26" t="s">
        <v>203</v>
      </c>
      <c r="B84" s="91">
        <v>0</v>
      </c>
      <c r="C84" s="91">
        <v>0</v>
      </c>
      <c r="D84" s="105">
        <v>0</v>
      </c>
      <c r="E84" s="105">
        <v>0</v>
      </c>
    </row>
    <row r="85" spans="1:7" ht="15.75">
      <c r="A85" s="26" t="s">
        <v>204</v>
      </c>
      <c r="B85" s="91">
        <v>0</v>
      </c>
      <c r="C85" s="91">
        <v>13.329999999999998</v>
      </c>
      <c r="D85" s="105">
        <v>0</v>
      </c>
      <c r="E85" s="105">
        <v>0</v>
      </c>
    </row>
    <row r="86" spans="1:7" ht="15.75">
      <c r="A86" s="26" t="s">
        <v>205</v>
      </c>
      <c r="B86" s="91">
        <v>36.141643199999997</v>
      </c>
      <c r="C86" s="91">
        <v>24.074356799999997</v>
      </c>
      <c r="D86" s="105">
        <v>15.507340900000003</v>
      </c>
      <c r="E86" s="105">
        <v>10.789659100000002</v>
      </c>
    </row>
    <row r="87" spans="1:7" ht="15.75">
      <c r="A87" s="26" t="s">
        <v>206</v>
      </c>
      <c r="B87" s="91">
        <v>0</v>
      </c>
      <c r="C87" s="91">
        <v>8.7200000000000006</v>
      </c>
      <c r="D87" s="105">
        <v>0</v>
      </c>
      <c r="E87" s="105">
        <v>0</v>
      </c>
    </row>
    <row r="88" spans="1:7" ht="15.75">
      <c r="A88" s="26" t="s">
        <v>207</v>
      </c>
      <c r="B88" s="91">
        <v>0</v>
      </c>
      <c r="C88" s="91">
        <v>0</v>
      </c>
      <c r="D88" s="105">
        <v>0</v>
      </c>
      <c r="E88" s="105">
        <v>0</v>
      </c>
    </row>
    <row r="89" spans="1:7" ht="15.75">
      <c r="A89" s="25" t="s">
        <v>208</v>
      </c>
      <c r="B89" s="90">
        <v>0</v>
      </c>
      <c r="C89" s="90">
        <v>0</v>
      </c>
      <c r="D89" s="106">
        <v>0</v>
      </c>
      <c r="E89" s="106">
        <v>0</v>
      </c>
    </row>
    <row r="90" spans="1:7" ht="15.75">
      <c r="A90" s="25" t="s">
        <v>209</v>
      </c>
      <c r="B90" s="88">
        <v>9.7724000000000011</v>
      </c>
      <c r="C90" s="88">
        <v>0</v>
      </c>
      <c r="D90" s="106">
        <v>5.5815105000000003</v>
      </c>
      <c r="E90" s="106">
        <v>3.8834894999999996</v>
      </c>
    </row>
    <row r="91" spans="1:7" ht="15.75">
      <c r="A91" s="25" t="s">
        <v>210</v>
      </c>
      <c r="B91" s="90">
        <v>131.17154927999999</v>
      </c>
      <c r="C91" s="90">
        <v>87.374850720000012</v>
      </c>
      <c r="D91" s="106">
        <v>77.608123066999994</v>
      </c>
      <c r="E91" s="106">
        <v>53.997986933000007</v>
      </c>
    </row>
    <row r="92" spans="1:7" ht="15.75">
      <c r="A92" s="27" t="s">
        <v>211</v>
      </c>
      <c r="B92" s="90">
        <v>0</v>
      </c>
      <c r="C92" s="90">
        <v>0</v>
      </c>
      <c r="D92" s="106">
        <v>0</v>
      </c>
      <c r="E92" s="106">
        <v>0</v>
      </c>
    </row>
    <row r="93" spans="1:7" ht="15.75">
      <c r="A93" s="25" t="s">
        <v>212</v>
      </c>
      <c r="B93" s="90">
        <f>SUM(B94:B97)</f>
        <v>5898.7842511435192</v>
      </c>
      <c r="C93" s="90">
        <f>SUM(C94:C97)</f>
        <v>86.265666456479991</v>
      </c>
      <c r="D93" s="90">
        <f>SUM(D94:D97)</f>
        <v>5828.4653033000004</v>
      </c>
      <c r="E93" s="90">
        <f>SUM(E94:E97)</f>
        <v>2587.4045767000002</v>
      </c>
    </row>
    <row r="94" spans="1:7" ht="15.75">
      <c r="A94" s="18" t="s">
        <v>213</v>
      </c>
      <c r="B94" s="91">
        <v>0</v>
      </c>
      <c r="C94" s="91">
        <v>71.271999999999991</v>
      </c>
      <c r="D94" s="105">
        <v>0</v>
      </c>
      <c r="E94" s="105">
        <f>2039.75588+539.16</f>
        <v>2578.91588</v>
      </c>
    </row>
    <row r="95" spans="1:7" ht="15.75">
      <c r="A95" s="18" t="s">
        <v>214</v>
      </c>
      <c r="B95" s="91">
        <v>5876.2749999999996</v>
      </c>
      <c r="C95" s="91">
        <v>0</v>
      </c>
      <c r="D95" s="105">
        <v>5816.2650000000003</v>
      </c>
      <c r="E95" s="105">
        <v>0</v>
      </c>
    </row>
    <row r="96" spans="1:7" ht="15.75">
      <c r="A96" s="18" t="s">
        <v>215</v>
      </c>
      <c r="B96" s="91">
        <v>0</v>
      </c>
      <c r="C96" s="91">
        <v>0</v>
      </c>
      <c r="D96" s="105">
        <v>0</v>
      </c>
      <c r="E96" s="105">
        <v>0</v>
      </c>
    </row>
    <row r="97" spans="1:5" ht="15.75">
      <c r="A97" s="18" t="s">
        <v>216</v>
      </c>
      <c r="B97" s="91">
        <v>22.509251143519997</v>
      </c>
      <c r="C97" s="91">
        <v>14.99366645648</v>
      </c>
      <c r="D97" s="105">
        <v>12.2003033</v>
      </c>
      <c r="E97" s="105">
        <v>8.4886967000000002</v>
      </c>
    </row>
    <row r="98" spans="1:5" ht="15.75">
      <c r="A98" s="25" t="s">
        <v>217</v>
      </c>
      <c r="B98" s="90">
        <v>3124.9679999999998</v>
      </c>
      <c r="C98" s="90">
        <v>0</v>
      </c>
      <c r="D98" s="106">
        <v>2416.3950399999999</v>
      </c>
      <c r="E98" s="106">
        <v>0</v>
      </c>
    </row>
    <row r="99" spans="1:5" ht="15.75">
      <c r="A99" s="28" t="s">
        <v>218</v>
      </c>
      <c r="B99" s="90">
        <v>2.1328707199999997</v>
      </c>
      <c r="C99" s="90">
        <v>1.4207292800000002</v>
      </c>
      <c r="D99" s="106">
        <v>1.2301141999999998</v>
      </c>
      <c r="E99" s="106">
        <v>0.85588580000000003</v>
      </c>
    </row>
    <row r="100" spans="1:5" ht="15.75">
      <c r="A100" s="25" t="s">
        <v>219</v>
      </c>
      <c r="B100" s="88">
        <f>SUM(B101:B102)</f>
        <v>79.486759557599996</v>
      </c>
      <c r="C100" s="88">
        <f>SUM(C101:C102)</f>
        <v>52.947028442399997</v>
      </c>
      <c r="D100" s="88">
        <f>SUM(D101:D102)</f>
        <v>70.833448969000003</v>
      </c>
      <c r="E100" s="88">
        <f>SUM(E101:E102)</f>
        <v>49.28432103099999</v>
      </c>
    </row>
    <row r="101" spans="1:5" ht="15.75">
      <c r="A101" s="29" t="s">
        <v>220</v>
      </c>
      <c r="B101" s="91">
        <v>0</v>
      </c>
      <c r="C101" s="91">
        <v>0</v>
      </c>
      <c r="D101" s="105">
        <v>0</v>
      </c>
      <c r="E101" s="105">
        <v>0</v>
      </c>
    </row>
    <row r="102" spans="1:5" ht="15.75">
      <c r="A102" s="29" t="s">
        <v>221</v>
      </c>
      <c r="B102" s="91">
        <v>79.486759557599996</v>
      </c>
      <c r="C102" s="91">
        <v>52.947028442399997</v>
      </c>
      <c r="D102" s="105">
        <v>70.833448969000003</v>
      </c>
      <c r="E102" s="105">
        <v>49.28432103099999</v>
      </c>
    </row>
    <row r="103" spans="1:5" ht="15.75">
      <c r="A103" s="25" t="s">
        <v>222</v>
      </c>
      <c r="B103" s="90">
        <v>0</v>
      </c>
      <c r="C103" s="90">
        <v>0</v>
      </c>
      <c r="D103" s="106">
        <v>8.0841972999999996</v>
      </c>
      <c r="E103" s="106">
        <v>5.6248027</v>
      </c>
    </row>
    <row r="104" spans="1:5" ht="15.75">
      <c r="A104" s="25" t="s">
        <v>223</v>
      </c>
      <c r="B104" s="90">
        <f>114.615140316+305</f>
        <v>419.61514031600001</v>
      </c>
      <c r="C104" s="90">
        <f>76.346439684+204</f>
        <v>280.34643968400002</v>
      </c>
      <c r="D104" s="106">
        <v>320.78618539999997</v>
      </c>
      <c r="E104" s="106">
        <v>223.19581460000001</v>
      </c>
    </row>
    <row r="105" spans="1:5" ht="15.75">
      <c r="A105" s="27" t="s">
        <v>103</v>
      </c>
      <c r="B105" s="90">
        <v>6.9318298400000007</v>
      </c>
      <c r="C105" s="90">
        <v>4.6173701600000019</v>
      </c>
      <c r="D105" s="106">
        <v>0</v>
      </c>
      <c r="E105" s="106">
        <v>0</v>
      </c>
    </row>
    <row r="106" spans="1:5" ht="15.75">
      <c r="A106" s="25" t="s">
        <v>224</v>
      </c>
      <c r="B106" s="90">
        <f>SUM(B107:B115)</f>
        <v>376.82103799791992</v>
      </c>
      <c r="C106" s="90">
        <f>SUM(C107:C115)</f>
        <v>574.55894790208004</v>
      </c>
      <c r="D106" s="90">
        <f>SUM(D107:D115)</f>
        <v>400.94259087100005</v>
      </c>
      <c r="E106" s="90">
        <f>SUM(E107:E115)</f>
        <v>278.96683912899999</v>
      </c>
    </row>
    <row r="107" spans="1:5" ht="15.75">
      <c r="A107" s="18" t="s">
        <v>125</v>
      </c>
      <c r="B107" s="91">
        <v>0</v>
      </c>
      <c r="C107" s="91">
        <v>0</v>
      </c>
      <c r="D107" s="105">
        <v>0</v>
      </c>
      <c r="E107" s="105">
        <v>0</v>
      </c>
    </row>
    <row r="108" spans="1:5" ht="15.75">
      <c r="A108" s="18" t="s">
        <v>126</v>
      </c>
      <c r="B108" s="91">
        <v>47.303549408000002</v>
      </c>
      <c r="C108" s="91">
        <v>153.90253059200001</v>
      </c>
      <c r="D108" s="105">
        <v>114.467050305</v>
      </c>
      <c r="E108" s="105">
        <v>79.643599694999992</v>
      </c>
    </row>
    <row r="109" spans="1:5" ht="15.75">
      <c r="A109" s="18" t="s">
        <v>127</v>
      </c>
      <c r="B109" s="91">
        <v>34.469277857279998</v>
      </c>
      <c r="C109" s="91">
        <v>13.86795094272</v>
      </c>
      <c r="D109" s="105">
        <v>25.772160345000003</v>
      </c>
      <c r="E109" s="105">
        <v>17.931689655</v>
      </c>
    </row>
    <row r="110" spans="1:5" ht="15.75">
      <c r="A110" s="18" t="s">
        <v>225</v>
      </c>
      <c r="B110" s="91">
        <v>0.50167041999999995</v>
      </c>
      <c r="C110" s="91">
        <v>1.19316208</v>
      </c>
      <c r="D110" s="105">
        <v>3.097245928</v>
      </c>
      <c r="E110" s="105">
        <v>2.1549940719999996</v>
      </c>
    </row>
    <row r="111" spans="1:5" ht="15.75">
      <c r="A111" s="18" t="s">
        <v>130</v>
      </c>
      <c r="B111" s="91">
        <v>0</v>
      </c>
      <c r="C111" s="91">
        <v>0</v>
      </c>
      <c r="D111" s="105">
        <v>0</v>
      </c>
      <c r="E111" s="105">
        <v>0</v>
      </c>
    </row>
    <row r="112" spans="1:5" ht="15.75">
      <c r="A112" s="18" t="s">
        <v>131</v>
      </c>
      <c r="B112" s="91">
        <v>98.478736523199998</v>
      </c>
      <c r="C112" s="91">
        <v>234.21969767680002</v>
      </c>
      <c r="D112" s="105">
        <v>36.552654748999998</v>
      </c>
      <c r="E112" s="105">
        <v>25.432515250999998</v>
      </c>
    </row>
    <row r="113" spans="1:5" ht="15.75">
      <c r="A113" s="18" t="s">
        <v>226</v>
      </c>
      <c r="B113" s="91">
        <v>196.06780378943995</v>
      </c>
      <c r="C113" s="91">
        <v>171.37560661056</v>
      </c>
      <c r="D113" s="105">
        <v>221.05347954400003</v>
      </c>
      <c r="E113" s="105">
        <v>153.804040456</v>
      </c>
    </row>
    <row r="114" spans="1:5" ht="15.75">
      <c r="A114" s="18" t="s">
        <v>227</v>
      </c>
      <c r="B114" s="91">
        <v>0</v>
      </c>
      <c r="C114" s="91">
        <v>0</v>
      </c>
      <c r="D114" s="105">
        <v>0</v>
      </c>
      <c r="E114" s="105">
        <v>0</v>
      </c>
    </row>
    <row r="115" spans="1:5" ht="15.75">
      <c r="A115" s="24" t="s">
        <v>228</v>
      </c>
      <c r="B115" s="91">
        <v>0</v>
      </c>
      <c r="C115" s="91">
        <v>0</v>
      </c>
      <c r="D115" s="105">
        <v>0</v>
      </c>
      <c r="E115" s="105">
        <v>0</v>
      </c>
    </row>
    <row r="116" spans="1:5" ht="15.75">
      <c r="A116" s="25" t="s">
        <v>229</v>
      </c>
      <c r="B116" s="90">
        <f>SUM(B117:B119)</f>
        <v>38.367555642399999</v>
      </c>
      <c r="C116" s="90">
        <f>SUM(C117:C119)</f>
        <v>23.5050571576</v>
      </c>
      <c r="D116" s="90">
        <f>SUM(D117:D119)</f>
        <v>6.9277484239999998</v>
      </c>
      <c r="E116" s="90">
        <f>SUM(E117:E119)</f>
        <v>4.8201715759999999</v>
      </c>
    </row>
    <row r="117" spans="1:5" ht="15.75">
      <c r="A117" s="18" t="s">
        <v>230</v>
      </c>
      <c r="B117" s="91">
        <v>0.72144039999999987</v>
      </c>
      <c r="C117" s="91">
        <v>0.48055960000000009</v>
      </c>
      <c r="D117" s="105">
        <v>0.66559438999999987</v>
      </c>
      <c r="E117" s="105">
        <v>0.46310560999999995</v>
      </c>
    </row>
    <row r="118" spans="1:5" ht="15.75">
      <c r="A118" s="18" t="s">
        <v>231</v>
      </c>
      <c r="B118" s="91">
        <v>37.646115242400001</v>
      </c>
      <c r="C118" s="91">
        <v>23.0244975576</v>
      </c>
      <c r="D118" s="105">
        <v>6.2621540339999999</v>
      </c>
      <c r="E118" s="105">
        <v>4.3570659660000004</v>
      </c>
    </row>
    <row r="119" spans="1:5" ht="15.75">
      <c r="A119" s="18" t="s">
        <v>232</v>
      </c>
      <c r="B119" s="91">
        <v>0</v>
      </c>
      <c r="C119" s="91">
        <v>0</v>
      </c>
      <c r="D119" s="105">
        <v>0</v>
      </c>
      <c r="E119" s="105">
        <v>0</v>
      </c>
    </row>
    <row r="120" spans="1:5" ht="15.75">
      <c r="A120" s="25" t="s">
        <v>233</v>
      </c>
      <c r="B120" s="90">
        <f>SUM(B121:B125)</f>
        <v>254.28404654447996</v>
      </c>
      <c r="C120" s="90">
        <f>SUM(C121:C125)</f>
        <v>137.38147585552002</v>
      </c>
      <c r="D120" s="90">
        <f>SUM(D121:D125)</f>
        <v>194.83800632700002</v>
      </c>
      <c r="E120" s="90">
        <f>SUM(E121:E125)</f>
        <v>135.563903673</v>
      </c>
    </row>
    <row r="121" spans="1:5" ht="15.75">
      <c r="A121" s="18" t="s">
        <v>234</v>
      </c>
      <c r="B121" s="91">
        <v>87.120303864479993</v>
      </c>
      <c r="C121" s="91">
        <v>58.031818535520003</v>
      </c>
      <c r="D121" s="105">
        <v>55.512695045999997</v>
      </c>
      <c r="E121" s="105">
        <v>38.624484954000003</v>
      </c>
    </row>
    <row r="122" spans="1:5" ht="15.75">
      <c r="A122" s="18" t="s">
        <v>235</v>
      </c>
      <c r="B122" s="91">
        <v>77.583172439999998</v>
      </c>
      <c r="C122" s="91">
        <v>51.679027560000009</v>
      </c>
      <c r="D122" s="105">
        <v>124.39120595700001</v>
      </c>
      <c r="E122" s="105">
        <v>86.548604043000012</v>
      </c>
    </row>
    <row r="123" spans="1:5" ht="15.75">
      <c r="A123" s="18" t="s">
        <v>236</v>
      </c>
      <c r="B123" s="91">
        <v>0</v>
      </c>
      <c r="C123" s="91">
        <v>0</v>
      </c>
      <c r="D123" s="105">
        <v>1.0313381239999999</v>
      </c>
      <c r="E123" s="105">
        <v>0.71758187600000012</v>
      </c>
    </row>
    <row r="124" spans="1:5" ht="15.75">
      <c r="A124" s="18" t="s">
        <v>237</v>
      </c>
      <c r="B124" s="91">
        <v>0</v>
      </c>
      <c r="C124" s="91">
        <v>0</v>
      </c>
      <c r="D124" s="105">
        <v>0</v>
      </c>
      <c r="E124" s="105">
        <v>0</v>
      </c>
    </row>
    <row r="125" spans="1:5" ht="15.75">
      <c r="A125" s="18" t="s">
        <v>238</v>
      </c>
      <c r="B125" s="91">
        <v>89.580570239999986</v>
      </c>
      <c r="C125" s="91">
        <f>59.67062976-32</f>
        <v>27.670629759999997</v>
      </c>
      <c r="D125" s="105">
        <v>13.9027672</v>
      </c>
      <c r="E125" s="105">
        <v>9.673232800000001</v>
      </c>
    </row>
    <row r="126" spans="1:5" ht="15.75">
      <c r="A126" s="25" t="s">
        <v>239</v>
      </c>
      <c r="B126" s="90">
        <v>0.60019999999999996</v>
      </c>
      <c r="C126" s="90">
        <v>0.39980000000000004</v>
      </c>
      <c r="D126" s="106">
        <v>0</v>
      </c>
      <c r="E126" s="106">
        <v>0</v>
      </c>
    </row>
    <row r="127" spans="1:5" ht="15.75">
      <c r="A127" s="25" t="s">
        <v>240</v>
      </c>
      <c r="B127" s="90">
        <f>SUM(B128:B131)</f>
        <v>27.004999999999999</v>
      </c>
      <c r="C127" s="90">
        <f>SUM(C128:C131)</f>
        <v>0</v>
      </c>
      <c r="D127" s="90">
        <f>SUM(D128:D131)</f>
        <v>0</v>
      </c>
      <c r="E127" s="90">
        <f>SUM(E128:E131)</f>
        <v>0</v>
      </c>
    </row>
    <row r="128" spans="1:5" ht="15.75">
      <c r="A128" s="24" t="s">
        <v>241</v>
      </c>
      <c r="B128" s="91">
        <v>0</v>
      </c>
      <c r="C128" s="91">
        <v>0</v>
      </c>
      <c r="D128" s="105">
        <v>0</v>
      </c>
      <c r="E128" s="105">
        <v>0</v>
      </c>
    </row>
    <row r="129" spans="1:5" ht="15.75">
      <c r="A129" s="24" t="s">
        <v>242</v>
      </c>
      <c r="B129" s="91">
        <v>0</v>
      </c>
      <c r="C129" s="91">
        <v>0</v>
      </c>
      <c r="D129" s="105">
        <v>0</v>
      </c>
      <c r="E129" s="105">
        <v>0</v>
      </c>
    </row>
    <row r="130" spans="1:5" ht="15.75">
      <c r="A130" s="24" t="s">
        <v>243</v>
      </c>
      <c r="B130" s="91">
        <v>0</v>
      </c>
      <c r="C130" s="91">
        <v>0</v>
      </c>
      <c r="D130" s="105">
        <v>0</v>
      </c>
      <c r="E130" s="105">
        <v>0</v>
      </c>
    </row>
    <row r="131" spans="1:5" ht="15.75">
      <c r="A131" s="24" t="s">
        <v>244</v>
      </c>
      <c r="B131" s="91">
        <v>27.004999999999999</v>
      </c>
      <c r="C131" s="91">
        <v>0</v>
      </c>
      <c r="D131" s="105">
        <v>0</v>
      </c>
      <c r="E131" s="105">
        <v>0</v>
      </c>
    </row>
    <row r="132" spans="1:5" ht="15.75">
      <c r="A132" s="25" t="s">
        <v>245</v>
      </c>
      <c r="B132" s="90">
        <v>0</v>
      </c>
      <c r="C132" s="90">
        <v>0</v>
      </c>
      <c r="D132" s="106">
        <v>0</v>
      </c>
      <c r="E132" s="106">
        <v>0</v>
      </c>
    </row>
    <row r="133" spans="1:5" ht="15.75">
      <c r="A133" s="25" t="s">
        <v>246</v>
      </c>
      <c r="B133" s="90">
        <f>SUM(B134:B139)</f>
        <v>280.40000000000003</v>
      </c>
      <c r="C133" s="90">
        <f>SUM(C134:C139)</f>
        <v>226.60000000000002</v>
      </c>
      <c r="D133" s="90">
        <f>SUM(D134:D139)</f>
        <v>240.9</v>
      </c>
      <c r="E133" s="90">
        <f>SUM(E134:E139)</f>
        <v>154</v>
      </c>
    </row>
    <row r="134" spans="1:5" ht="15.75">
      <c r="A134" s="30" t="s">
        <v>247</v>
      </c>
      <c r="B134" s="91">
        <v>0</v>
      </c>
      <c r="C134" s="91">
        <v>0</v>
      </c>
      <c r="D134" s="105">
        <v>0</v>
      </c>
      <c r="E134" s="105">
        <v>0</v>
      </c>
    </row>
    <row r="135" spans="1:5" ht="15.75">
      <c r="A135" s="30" t="s">
        <v>248</v>
      </c>
      <c r="B135" s="91">
        <v>210.1</v>
      </c>
      <c r="C135" s="91">
        <v>169.9</v>
      </c>
      <c r="D135" s="105">
        <v>185.4</v>
      </c>
      <c r="E135" s="105">
        <v>118.6</v>
      </c>
    </row>
    <row r="136" spans="1:5" ht="15.75">
      <c r="A136" s="30" t="s">
        <v>249</v>
      </c>
      <c r="B136" s="91">
        <v>38.200000000000003</v>
      </c>
      <c r="C136" s="91">
        <v>30.8</v>
      </c>
      <c r="D136" s="105">
        <v>22</v>
      </c>
      <c r="E136" s="105">
        <v>14</v>
      </c>
    </row>
    <row r="137" spans="1:5" ht="15.75">
      <c r="A137" s="30" t="s">
        <v>250</v>
      </c>
      <c r="B137" s="91">
        <v>0</v>
      </c>
      <c r="C137" s="91">
        <v>0</v>
      </c>
      <c r="D137" s="105">
        <v>0</v>
      </c>
      <c r="E137" s="105">
        <v>0</v>
      </c>
    </row>
    <row r="138" spans="1:5" ht="15.75">
      <c r="A138" s="30" t="s">
        <v>251</v>
      </c>
      <c r="B138" s="91">
        <v>32.1</v>
      </c>
      <c r="C138" s="91">
        <v>25.9</v>
      </c>
      <c r="D138" s="105">
        <v>33.5</v>
      </c>
      <c r="E138" s="105">
        <v>21.4</v>
      </c>
    </row>
    <row r="139" spans="1:5" ht="15.75">
      <c r="A139" s="24" t="s">
        <v>252</v>
      </c>
      <c r="B139" s="91">
        <v>0</v>
      </c>
      <c r="C139" s="91">
        <v>0</v>
      </c>
      <c r="D139" s="105">
        <v>0</v>
      </c>
      <c r="E139" s="105">
        <v>0</v>
      </c>
    </row>
    <row r="140" spans="1:5" ht="15.75">
      <c r="A140" s="25" t="s">
        <v>253</v>
      </c>
      <c r="B140" s="90">
        <f>SUM(B141:B142)</f>
        <v>0</v>
      </c>
      <c r="C140" s="90">
        <f>SUM(C141:C142)</f>
        <v>0</v>
      </c>
      <c r="D140" s="90">
        <f>SUM(D141:D142)</f>
        <v>0</v>
      </c>
      <c r="E140" s="90">
        <f>SUM(E141:E142)</f>
        <v>0</v>
      </c>
    </row>
    <row r="141" spans="1:5" ht="15.75">
      <c r="A141" s="24" t="s">
        <v>254</v>
      </c>
      <c r="B141" s="91">
        <v>0</v>
      </c>
      <c r="C141" s="91">
        <v>0</v>
      </c>
      <c r="D141" s="105">
        <v>0</v>
      </c>
      <c r="E141" s="105">
        <v>0</v>
      </c>
    </row>
    <row r="142" spans="1:5" ht="15.75">
      <c r="A142" s="24" t="s">
        <v>255</v>
      </c>
      <c r="B142" s="91">
        <v>0</v>
      </c>
      <c r="C142" s="91">
        <v>0</v>
      </c>
      <c r="D142" s="105">
        <v>0</v>
      </c>
      <c r="E142" s="105">
        <v>0</v>
      </c>
    </row>
    <row r="143" spans="1:5" ht="15.75">
      <c r="A143" s="25" t="s">
        <v>74</v>
      </c>
      <c r="B143" s="90">
        <f>SUM(B144:B151)</f>
        <v>68.635779769599992</v>
      </c>
      <c r="C143" s="90">
        <f>SUM(C144:C151)</f>
        <v>45.719068230399998</v>
      </c>
      <c r="D143" s="90">
        <f>SUM(D144:D151)</f>
        <v>47.357432999000004</v>
      </c>
      <c r="E143" s="90">
        <f>SUM(E144:E151)</f>
        <v>32.950237001000005</v>
      </c>
    </row>
    <row r="144" spans="1:5" ht="15.75">
      <c r="A144" s="31" t="s">
        <v>256</v>
      </c>
      <c r="B144" s="91">
        <v>0</v>
      </c>
      <c r="C144" s="91">
        <v>0</v>
      </c>
      <c r="D144" s="105">
        <v>0</v>
      </c>
      <c r="E144" s="105">
        <v>0</v>
      </c>
    </row>
    <row r="145" spans="1:5" ht="15.75">
      <c r="A145" s="31" t="s">
        <v>257</v>
      </c>
      <c r="B145" s="91">
        <v>17.697494799199998</v>
      </c>
      <c r="C145" s="91">
        <v>11.788501200799999</v>
      </c>
      <c r="D145" s="105">
        <v>12.107466829000002</v>
      </c>
      <c r="E145" s="105">
        <v>8.4241031710000005</v>
      </c>
    </row>
    <row r="146" spans="1:5" ht="15.75">
      <c r="A146" s="31" t="s">
        <v>258</v>
      </c>
      <c r="B146" s="91">
        <v>7.9982651999999996</v>
      </c>
      <c r="C146" s="91">
        <v>5.3277348000000009</v>
      </c>
      <c r="D146" s="105">
        <v>12.052288600000001</v>
      </c>
      <c r="E146" s="105">
        <v>8.3857114000000017</v>
      </c>
    </row>
    <row r="147" spans="1:5" ht="15.75">
      <c r="A147" s="31" t="s">
        <v>259</v>
      </c>
      <c r="B147" s="91">
        <v>0</v>
      </c>
      <c r="C147" s="91">
        <v>0</v>
      </c>
      <c r="D147" s="105">
        <v>0</v>
      </c>
      <c r="E147" s="105">
        <v>0</v>
      </c>
    </row>
    <row r="148" spans="1:5" ht="15.75">
      <c r="A148" s="31" t="s">
        <v>260</v>
      </c>
      <c r="B148" s="91">
        <v>0</v>
      </c>
      <c r="C148" s="91">
        <v>0</v>
      </c>
      <c r="D148" s="105">
        <v>0</v>
      </c>
      <c r="E148" s="105">
        <v>0</v>
      </c>
    </row>
    <row r="149" spans="1:5" ht="15.75">
      <c r="A149" s="24" t="s">
        <v>261</v>
      </c>
      <c r="B149" s="91">
        <v>22.144530250399999</v>
      </c>
      <c r="C149" s="91">
        <v>14.7507217496</v>
      </c>
      <c r="D149" s="105">
        <v>23.197677570000003</v>
      </c>
      <c r="E149" s="105">
        <v>16.140422430000001</v>
      </c>
    </row>
    <row r="150" spans="1:5" ht="15.75">
      <c r="A150" s="24" t="s">
        <v>262</v>
      </c>
      <c r="B150" s="91">
        <v>20.795489519999997</v>
      </c>
      <c r="C150" s="91">
        <v>13.85211048</v>
      </c>
      <c r="D150" s="105">
        <v>0</v>
      </c>
      <c r="E150" s="105">
        <v>0</v>
      </c>
    </row>
    <row r="151" spans="1:5" ht="15.75">
      <c r="A151" s="24" t="s">
        <v>70</v>
      </c>
      <c r="B151" s="91">
        <v>0</v>
      </c>
      <c r="C151" s="91">
        <v>0</v>
      </c>
      <c r="D151" s="105">
        <v>0</v>
      </c>
      <c r="E151" s="105">
        <v>0</v>
      </c>
    </row>
    <row r="152" spans="1:5" ht="15.75">
      <c r="A152" s="28"/>
      <c r="B152" s="91">
        <v>0</v>
      </c>
      <c r="C152" s="91">
        <v>0</v>
      </c>
      <c r="D152" s="105">
        <v>0</v>
      </c>
      <c r="E152" s="105">
        <v>0</v>
      </c>
    </row>
    <row r="153" spans="1:5" ht="15.75">
      <c r="A153" s="32" t="s">
        <v>263</v>
      </c>
      <c r="B153" s="100">
        <f>B25+B63+B64+B66+B68+B71+B72+B73+B74</f>
        <v>197152.66222308823</v>
      </c>
      <c r="C153" s="100">
        <f>C25+C63+C64+C66+C68+C71+C72+C73+C74</f>
        <v>72826.750147711806</v>
      </c>
      <c r="D153" s="100">
        <f>D25+D63+D64+D66+D68+D71+D72+D73+D74</f>
        <v>182666.60706600695</v>
      </c>
      <c r="E153" s="100">
        <f>E25+E63+E64+E66+E68+E71+E72+E73+E74</f>
        <v>58037.569189941998</v>
      </c>
    </row>
    <row r="154" spans="1:5" ht="15.75">
      <c r="A154" s="33" t="s">
        <v>264</v>
      </c>
      <c r="B154" s="91"/>
      <c r="C154" s="91"/>
      <c r="D154" s="109"/>
      <c r="E154" s="110"/>
    </row>
    <row r="155" spans="1:5" ht="15.75">
      <c r="A155" s="32" t="s">
        <v>265</v>
      </c>
      <c r="B155" s="100"/>
      <c r="C155" s="100"/>
      <c r="D155" s="108"/>
      <c r="E155" s="108"/>
    </row>
    <row r="156" spans="1:5" ht="15.75">
      <c r="A156" s="14" t="s">
        <v>266</v>
      </c>
      <c r="B156" s="101"/>
      <c r="C156" s="101"/>
      <c r="D156" s="111"/>
      <c r="E156" s="111"/>
    </row>
    <row r="157" spans="1:5" ht="15.75">
      <c r="A157" s="34" t="s">
        <v>267</v>
      </c>
      <c r="B157" s="91">
        <v>-165469.89756592698</v>
      </c>
      <c r="C157" s="91">
        <v>-5346.6563094730082</v>
      </c>
      <c r="D157" s="106">
        <v>-101858.21536814237</v>
      </c>
      <c r="E157" s="112">
        <v>-32165.752221518647</v>
      </c>
    </row>
    <row r="158" spans="1:5" ht="15.75">
      <c r="A158" s="35" t="s">
        <v>268</v>
      </c>
      <c r="B158" s="91">
        <v>-0.84220163823366012</v>
      </c>
      <c r="C158" s="91">
        <v>-8.1792077090541329E-2</v>
      </c>
      <c r="D158" s="113"/>
      <c r="E158" s="113"/>
    </row>
    <row r="159" spans="1:5" ht="15.75">
      <c r="A159" s="14" t="s">
        <v>269</v>
      </c>
      <c r="B159" s="101"/>
      <c r="C159" s="101"/>
      <c r="D159" s="111"/>
      <c r="E159" s="111"/>
    </row>
    <row r="160" spans="1:5" ht="15.75">
      <c r="A160" s="36" t="s">
        <v>270</v>
      </c>
      <c r="B160" s="102"/>
      <c r="C160" s="102"/>
      <c r="D160" s="114"/>
      <c r="E160" s="114"/>
    </row>
    <row r="161" spans="1:5" ht="15.75" hidden="1" outlineLevel="1">
      <c r="A161" s="37" t="s">
        <v>271</v>
      </c>
      <c r="B161" s="95">
        <v>0</v>
      </c>
      <c r="C161" s="95">
        <v>0</v>
      </c>
      <c r="D161" s="107"/>
      <c r="E161" s="107"/>
    </row>
    <row r="162" spans="1:5" ht="15.75" hidden="1" outlineLevel="1">
      <c r="A162" s="38" t="s">
        <v>272</v>
      </c>
      <c r="B162" s="90">
        <v>0</v>
      </c>
      <c r="C162" s="90">
        <v>0</v>
      </c>
      <c r="D162" s="106"/>
      <c r="E162" s="112"/>
    </row>
    <row r="163" spans="1:5" ht="15.75" hidden="1" outlineLevel="1">
      <c r="A163" s="39" t="s">
        <v>273</v>
      </c>
      <c r="B163" s="90">
        <v>0</v>
      </c>
      <c r="C163" s="90">
        <v>0</v>
      </c>
      <c r="D163" s="105"/>
      <c r="E163" s="113"/>
    </row>
    <row r="164" spans="1:5" ht="15.75" hidden="1" outlineLevel="1">
      <c r="A164" s="39" t="s">
        <v>274</v>
      </c>
      <c r="B164" s="90">
        <v>0</v>
      </c>
      <c r="C164" s="90">
        <v>0</v>
      </c>
      <c r="D164" s="105"/>
      <c r="E164" s="113"/>
    </row>
    <row r="165" spans="1:5" ht="15.75" hidden="1" outlineLevel="1">
      <c r="A165" s="38" t="s">
        <v>275</v>
      </c>
      <c r="B165" s="90">
        <v>0</v>
      </c>
      <c r="C165" s="90">
        <v>0</v>
      </c>
      <c r="D165" s="106"/>
      <c r="E165" s="112"/>
    </row>
    <row r="166" spans="1:5" ht="15.75" hidden="1" outlineLevel="1">
      <c r="A166" s="39" t="s">
        <v>276</v>
      </c>
      <c r="B166" s="91">
        <v>0</v>
      </c>
      <c r="C166" s="91">
        <v>0</v>
      </c>
      <c r="D166" s="105"/>
      <c r="E166" s="113"/>
    </row>
    <row r="167" spans="1:5" ht="15.75" hidden="1" outlineLevel="1">
      <c r="A167" s="39" t="s">
        <v>277</v>
      </c>
      <c r="B167" s="91">
        <v>0</v>
      </c>
      <c r="C167" s="91">
        <v>0</v>
      </c>
      <c r="D167" s="105"/>
      <c r="E167" s="113"/>
    </row>
    <row r="168" spans="1:5" ht="15.75" hidden="1" outlineLevel="1">
      <c r="A168" s="40" t="s">
        <v>278</v>
      </c>
      <c r="B168" s="90">
        <v>0</v>
      </c>
      <c r="C168" s="90">
        <v>0</v>
      </c>
      <c r="D168" s="106"/>
      <c r="E168" s="112"/>
    </row>
    <row r="169" spans="1:5" ht="15.75" hidden="1" outlineLevel="1">
      <c r="A169" s="41" t="s">
        <v>279</v>
      </c>
      <c r="B169" s="91">
        <v>0</v>
      </c>
      <c r="C169" s="91">
        <v>0</v>
      </c>
      <c r="D169" s="105"/>
      <c r="E169" s="113"/>
    </row>
    <row r="170" spans="1:5" ht="15.75" hidden="1" outlineLevel="1">
      <c r="A170" s="41" t="s">
        <v>280</v>
      </c>
      <c r="B170" s="91">
        <v>0</v>
      </c>
      <c r="C170" s="91">
        <v>0</v>
      </c>
      <c r="D170" s="105"/>
      <c r="E170" s="113"/>
    </row>
    <row r="171" spans="1:5" ht="15.75" hidden="1" outlineLevel="1">
      <c r="A171" s="41" t="s">
        <v>281</v>
      </c>
      <c r="B171" s="91">
        <v>0</v>
      </c>
      <c r="C171" s="91">
        <v>0</v>
      </c>
      <c r="D171" s="105"/>
      <c r="E171" s="113"/>
    </row>
    <row r="172" spans="1:5" ht="15.75" hidden="1" outlineLevel="1">
      <c r="A172" s="41" t="s">
        <v>282</v>
      </c>
      <c r="B172" s="91">
        <v>0</v>
      </c>
      <c r="C172" s="91">
        <v>0</v>
      </c>
      <c r="D172" s="105"/>
      <c r="E172" s="113"/>
    </row>
    <row r="173" spans="1:5" ht="15.75" hidden="1" outlineLevel="1">
      <c r="A173" s="40" t="s">
        <v>283</v>
      </c>
      <c r="B173" s="90">
        <v>0</v>
      </c>
      <c r="C173" s="90">
        <v>0</v>
      </c>
      <c r="D173" s="106"/>
      <c r="E173" s="112"/>
    </row>
    <row r="174" spans="1:5" ht="15.75" hidden="1" outlineLevel="1">
      <c r="A174" s="41" t="s">
        <v>284</v>
      </c>
      <c r="B174" s="91">
        <v>0</v>
      </c>
      <c r="C174" s="91">
        <v>0</v>
      </c>
      <c r="D174" s="105"/>
      <c r="E174" s="113"/>
    </row>
    <row r="175" spans="1:5" ht="15.75" hidden="1" outlineLevel="1">
      <c r="A175" s="41" t="s">
        <v>285</v>
      </c>
      <c r="B175" s="91">
        <v>0</v>
      </c>
      <c r="C175" s="91">
        <v>0</v>
      </c>
      <c r="D175" s="105"/>
      <c r="E175" s="113"/>
    </row>
    <row r="176" spans="1:5" ht="15.75" hidden="1" outlineLevel="1">
      <c r="A176" s="40" t="s">
        <v>286</v>
      </c>
      <c r="B176" s="90">
        <v>0</v>
      </c>
      <c r="C176" s="90">
        <v>0</v>
      </c>
      <c r="D176" s="106"/>
      <c r="E176" s="112"/>
    </row>
    <row r="177" spans="1:5" ht="15.75" hidden="1" outlineLevel="1">
      <c r="A177" s="40" t="s">
        <v>287</v>
      </c>
      <c r="B177" s="90">
        <v>0</v>
      </c>
      <c r="C177" s="90">
        <v>0</v>
      </c>
      <c r="D177" s="106"/>
      <c r="E177" s="112"/>
    </row>
    <row r="178" spans="1:5" ht="15.75" hidden="1" outlineLevel="1">
      <c r="A178" s="40" t="s">
        <v>288</v>
      </c>
      <c r="B178" s="90">
        <v>0</v>
      </c>
      <c r="C178" s="90">
        <v>0</v>
      </c>
      <c r="D178" s="106"/>
      <c r="E178" s="112"/>
    </row>
    <row r="179" spans="1:5" ht="15.75" hidden="1" outlineLevel="1">
      <c r="A179" s="40" t="s">
        <v>289</v>
      </c>
      <c r="B179" s="90">
        <v>0</v>
      </c>
      <c r="C179" s="90">
        <v>0</v>
      </c>
      <c r="D179" s="106"/>
      <c r="E179" s="112"/>
    </row>
    <row r="180" spans="1:5" ht="15.75" hidden="1" outlineLevel="1">
      <c r="A180" s="40" t="s">
        <v>290</v>
      </c>
      <c r="B180" s="90">
        <v>0</v>
      </c>
      <c r="C180" s="90">
        <v>0</v>
      </c>
      <c r="D180" s="106"/>
      <c r="E180" s="112"/>
    </row>
    <row r="181" spans="1:5" ht="15.75" hidden="1" outlineLevel="1">
      <c r="A181" s="40" t="s">
        <v>291</v>
      </c>
      <c r="B181" s="91">
        <v>0</v>
      </c>
      <c r="C181" s="91">
        <v>0</v>
      </c>
      <c r="D181" s="105"/>
      <c r="E181" s="113"/>
    </row>
    <row r="182" spans="1:5" ht="15.75" hidden="1" outlineLevel="1">
      <c r="A182" s="40" t="s">
        <v>292</v>
      </c>
      <c r="B182" s="91">
        <v>0</v>
      </c>
      <c r="C182" s="91">
        <v>0</v>
      </c>
      <c r="D182" s="105"/>
      <c r="E182" s="113"/>
    </row>
    <row r="183" spans="1:5" ht="15.75" hidden="1" outlineLevel="1">
      <c r="A183" s="40" t="s">
        <v>293</v>
      </c>
      <c r="B183" s="91">
        <v>0</v>
      </c>
      <c r="C183" s="91">
        <v>0</v>
      </c>
      <c r="D183" s="105"/>
      <c r="E183" s="113"/>
    </row>
    <row r="184" spans="1:5" ht="15.75" hidden="1" outlineLevel="1">
      <c r="A184" s="40" t="s">
        <v>294</v>
      </c>
      <c r="B184" s="91">
        <v>0</v>
      </c>
      <c r="C184" s="91">
        <v>0</v>
      </c>
      <c r="D184" s="105"/>
      <c r="E184" s="113"/>
    </row>
    <row r="185" spans="1:5" ht="15.75" hidden="1" outlineLevel="1">
      <c r="A185" s="40" t="s">
        <v>74</v>
      </c>
      <c r="B185" s="90">
        <v>0</v>
      </c>
      <c r="C185" s="90">
        <v>0</v>
      </c>
      <c r="D185" s="106"/>
      <c r="E185" s="112"/>
    </row>
    <row r="186" spans="1:5" ht="15.75" hidden="1" outlineLevel="1">
      <c r="A186" s="41" t="s">
        <v>295</v>
      </c>
      <c r="B186" s="91">
        <v>0</v>
      </c>
      <c r="C186" s="91">
        <v>0</v>
      </c>
      <c r="D186" s="105"/>
      <c r="E186" s="113"/>
    </row>
    <row r="187" spans="1:5" ht="15.75" hidden="1" outlineLevel="1">
      <c r="A187" s="41" t="s">
        <v>296</v>
      </c>
      <c r="B187" s="91">
        <v>0</v>
      </c>
      <c r="C187" s="91">
        <v>0</v>
      </c>
      <c r="D187" s="105"/>
      <c r="E187" s="113"/>
    </row>
    <row r="188" spans="1:5" ht="15.75" hidden="1" outlineLevel="1">
      <c r="A188" s="41" t="s">
        <v>297</v>
      </c>
      <c r="B188" s="91">
        <v>0</v>
      </c>
      <c r="C188" s="91">
        <v>0</v>
      </c>
      <c r="D188" s="105"/>
      <c r="E188" s="113"/>
    </row>
    <row r="189" spans="1:5" ht="15.75" hidden="1" outlineLevel="1">
      <c r="A189" s="39" t="s">
        <v>298</v>
      </c>
      <c r="B189" s="91">
        <v>0</v>
      </c>
      <c r="C189" s="91">
        <v>0</v>
      </c>
      <c r="D189" s="105"/>
      <c r="E189" s="113"/>
    </row>
    <row r="190" spans="1:5" ht="15.75" hidden="1" outlineLevel="1">
      <c r="A190" s="41" t="s">
        <v>299</v>
      </c>
      <c r="B190" s="91">
        <v>0</v>
      </c>
      <c r="C190" s="91">
        <v>0</v>
      </c>
      <c r="D190" s="105"/>
      <c r="E190" s="113"/>
    </row>
    <row r="191" spans="1:5" ht="15.75" hidden="1" outlineLevel="1">
      <c r="A191" s="41" t="s">
        <v>300</v>
      </c>
      <c r="B191" s="91">
        <v>0</v>
      </c>
      <c r="C191" s="91">
        <v>0</v>
      </c>
      <c r="D191" s="105"/>
      <c r="E191" s="113"/>
    </row>
    <row r="192" spans="1:5" ht="15.75" hidden="1" outlineLevel="1">
      <c r="A192" s="39" t="s">
        <v>301</v>
      </c>
      <c r="B192" s="91">
        <v>0</v>
      </c>
      <c r="C192" s="91">
        <v>0</v>
      </c>
      <c r="D192" s="105"/>
      <c r="E192" s="113"/>
    </row>
    <row r="193" spans="1:5" ht="15.75" hidden="1" outlineLevel="1">
      <c r="A193" s="41" t="s">
        <v>70</v>
      </c>
      <c r="B193" s="91">
        <v>0</v>
      </c>
      <c r="C193" s="91">
        <v>0</v>
      </c>
      <c r="D193" s="105"/>
      <c r="E193" s="113"/>
    </row>
    <row r="194" spans="1:5" ht="15.75" collapsed="1">
      <c r="A194" s="37" t="s">
        <v>302</v>
      </c>
      <c r="B194" s="95">
        <f>B195+B203+B204+B205+B206+B210+B211+B214+B215+B216+B222+B223+B228</f>
        <v>1120.0053925328243</v>
      </c>
      <c r="C194" s="95">
        <f>C195+C203+C204+C205+C206+C210+C211+C214+C215+C216+C222+C223+C228</f>
        <v>25053.346473067177</v>
      </c>
      <c r="D194" s="95">
        <f>D195+D203+D204+D205+D206+D210+D211+D214+D215+D216+D222+D223+D228</f>
        <v>742.03337304399997</v>
      </c>
      <c r="E194" s="95">
        <f>E195+E203+E204+E205+E206+E210+E211+E214+E215+E216+E222+E223+E228</f>
        <v>12647.081096955999</v>
      </c>
    </row>
    <row r="195" spans="1:5" ht="15.75">
      <c r="A195" s="86" t="s">
        <v>303</v>
      </c>
      <c r="B195" s="88">
        <f>SUM(B196:B202)</f>
        <v>485.7</v>
      </c>
      <c r="C195" s="88">
        <f>SUM(C196:C202)</f>
        <v>392.7</v>
      </c>
      <c r="D195" s="88">
        <f>SUM(D196:D202)</f>
        <v>295.8</v>
      </c>
      <c r="E195" s="88">
        <f>SUM(E196:E202)</f>
        <v>189.1</v>
      </c>
    </row>
    <row r="196" spans="1:5" ht="15.75">
      <c r="A196" s="43" t="s">
        <v>304</v>
      </c>
      <c r="B196" s="89">
        <v>27.6</v>
      </c>
      <c r="C196" s="89">
        <v>22.4</v>
      </c>
      <c r="D196" s="115">
        <v>23.9</v>
      </c>
      <c r="E196" s="115">
        <v>15.3</v>
      </c>
    </row>
    <row r="197" spans="1:5" ht="25.5">
      <c r="A197" s="43" t="s">
        <v>305</v>
      </c>
      <c r="B197" s="89">
        <v>215.6</v>
      </c>
      <c r="C197" s="89">
        <v>174.2</v>
      </c>
      <c r="D197" s="115">
        <v>186.5</v>
      </c>
      <c r="E197" s="115">
        <v>119.3</v>
      </c>
    </row>
    <row r="198" spans="1:5" ht="15.75">
      <c r="A198" s="43" t="s">
        <v>306</v>
      </c>
      <c r="B198" s="89">
        <v>0</v>
      </c>
      <c r="C198" s="89">
        <v>0</v>
      </c>
      <c r="D198" s="115">
        <v>0</v>
      </c>
      <c r="E198" s="115">
        <v>0</v>
      </c>
    </row>
    <row r="199" spans="1:5" ht="15.75">
      <c r="A199" s="43" t="s">
        <v>96</v>
      </c>
      <c r="B199" s="89">
        <v>0</v>
      </c>
      <c r="C199" s="89">
        <v>0</v>
      </c>
      <c r="D199" s="115">
        <v>0</v>
      </c>
      <c r="E199" s="115">
        <v>0</v>
      </c>
    </row>
    <row r="200" spans="1:5" ht="15.75">
      <c r="A200" s="44" t="s">
        <v>97</v>
      </c>
      <c r="B200" s="89">
        <v>35.200000000000003</v>
      </c>
      <c r="C200" s="89">
        <v>28.4</v>
      </c>
      <c r="D200" s="115">
        <v>25.3</v>
      </c>
      <c r="E200" s="115">
        <v>16.100000000000001</v>
      </c>
    </row>
    <row r="201" spans="1:5" ht="15.75">
      <c r="A201" s="44" t="s">
        <v>350</v>
      </c>
      <c r="B201" s="89">
        <v>5.5</v>
      </c>
      <c r="C201" s="89">
        <v>4.5</v>
      </c>
      <c r="D201" s="115">
        <v>0</v>
      </c>
      <c r="E201" s="115">
        <v>0</v>
      </c>
    </row>
    <row r="202" spans="1:5" ht="15.75">
      <c r="A202" s="43" t="s">
        <v>98</v>
      </c>
      <c r="B202" s="89">
        <v>201.8</v>
      </c>
      <c r="C202" s="89">
        <v>163.19999999999999</v>
      </c>
      <c r="D202" s="115">
        <v>60.1</v>
      </c>
      <c r="E202" s="115">
        <v>38.4</v>
      </c>
    </row>
    <row r="203" spans="1:5" ht="15.75">
      <c r="A203" s="45" t="s">
        <v>307</v>
      </c>
      <c r="B203" s="89">
        <v>0</v>
      </c>
      <c r="C203" s="89">
        <v>0</v>
      </c>
      <c r="D203" s="106"/>
      <c r="E203" s="112"/>
    </row>
    <row r="204" spans="1:5" ht="15.75">
      <c r="A204" s="45" t="s">
        <v>308</v>
      </c>
      <c r="B204" s="89">
        <v>0</v>
      </c>
      <c r="C204" s="89">
        <v>0</v>
      </c>
      <c r="D204" s="105"/>
      <c r="E204" s="113"/>
    </row>
    <row r="205" spans="1:5" ht="15.75">
      <c r="A205" s="45" t="s">
        <v>309</v>
      </c>
      <c r="B205" s="89">
        <v>0</v>
      </c>
      <c r="C205" s="89">
        <v>0</v>
      </c>
      <c r="D205" s="105"/>
      <c r="E205" s="113"/>
    </row>
    <row r="206" spans="1:5" ht="15.75">
      <c r="A206" s="45" t="s">
        <v>278</v>
      </c>
      <c r="B206" s="89">
        <v>0</v>
      </c>
      <c r="C206" s="89">
        <v>0</v>
      </c>
      <c r="D206" s="106"/>
      <c r="E206" s="112"/>
    </row>
    <row r="207" spans="1:5" ht="15.75">
      <c r="A207" s="46" t="s">
        <v>279</v>
      </c>
      <c r="B207" s="89">
        <v>0</v>
      </c>
      <c r="C207" s="89">
        <v>0</v>
      </c>
      <c r="D207" s="105"/>
      <c r="E207" s="113"/>
    </row>
    <row r="208" spans="1:5" ht="15.75">
      <c r="A208" s="46" t="s">
        <v>281</v>
      </c>
      <c r="B208" s="89">
        <v>0</v>
      </c>
      <c r="C208" s="89">
        <v>0</v>
      </c>
      <c r="D208" s="105"/>
      <c r="E208" s="113"/>
    </row>
    <row r="209" spans="1:5" ht="15.75">
      <c r="A209" s="46" t="s">
        <v>310</v>
      </c>
      <c r="B209" s="89">
        <v>0</v>
      </c>
      <c r="C209" s="89">
        <v>0</v>
      </c>
      <c r="D209" s="105"/>
      <c r="E209" s="113"/>
    </row>
    <row r="210" spans="1:5" ht="15.75">
      <c r="A210" s="45" t="s">
        <v>311</v>
      </c>
      <c r="B210" s="89">
        <v>0</v>
      </c>
      <c r="C210" s="89">
        <v>0</v>
      </c>
      <c r="D210" s="106"/>
      <c r="E210" s="112"/>
    </row>
    <row r="211" spans="1:5" ht="15.75">
      <c r="A211" s="45" t="s">
        <v>283</v>
      </c>
      <c r="B211" s="89">
        <v>0</v>
      </c>
      <c r="C211" s="89">
        <v>0</v>
      </c>
      <c r="D211" s="106"/>
      <c r="E211" s="112"/>
    </row>
    <row r="212" spans="1:5" ht="15.75">
      <c r="A212" s="46" t="s">
        <v>284</v>
      </c>
      <c r="B212" s="89">
        <v>0</v>
      </c>
      <c r="C212" s="89">
        <v>0</v>
      </c>
      <c r="D212" s="105"/>
      <c r="E212" s="113"/>
    </row>
    <row r="213" spans="1:5" ht="15.75">
      <c r="A213" s="46" t="s">
        <v>285</v>
      </c>
      <c r="B213" s="89">
        <v>0</v>
      </c>
      <c r="C213" s="89">
        <v>0</v>
      </c>
      <c r="D213" s="105"/>
      <c r="E213" s="113"/>
    </row>
    <row r="214" spans="1:5" s="87" customFormat="1" ht="15.75">
      <c r="A214" s="86" t="s">
        <v>312</v>
      </c>
      <c r="B214" s="88">
        <v>387.71064819648007</v>
      </c>
      <c r="C214" s="88">
        <v>268.53621740352003</v>
      </c>
      <c r="D214" s="116">
        <v>179.96650945200003</v>
      </c>
      <c r="E214" s="116">
        <v>125.21665054800002</v>
      </c>
    </row>
    <row r="215" spans="1:5" ht="15.75">
      <c r="A215" s="45" t="s">
        <v>287</v>
      </c>
      <c r="B215" s="89">
        <v>0</v>
      </c>
      <c r="C215" s="89">
        <v>0</v>
      </c>
      <c r="D215" s="106"/>
      <c r="E215" s="112"/>
    </row>
    <row r="216" spans="1:5" ht="15.75">
      <c r="A216" s="42" t="s">
        <v>313</v>
      </c>
      <c r="B216" s="89">
        <v>0</v>
      </c>
      <c r="C216" s="89">
        <v>0</v>
      </c>
      <c r="D216" s="117"/>
      <c r="E216" s="117"/>
    </row>
    <row r="217" spans="1:5" ht="15.75">
      <c r="A217" s="46" t="s">
        <v>314</v>
      </c>
      <c r="B217" s="89">
        <v>0</v>
      </c>
      <c r="C217" s="89">
        <v>0</v>
      </c>
      <c r="D217" s="105"/>
      <c r="E217" s="113"/>
    </row>
    <row r="218" spans="1:5" ht="15.75">
      <c r="A218" s="46" t="s">
        <v>315</v>
      </c>
      <c r="B218" s="89">
        <v>0</v>
      </c>
      <c r="C218" s="89">
        <v>0</v>
      </c>
      <c r="D218" s="105"/>
      <c r="E218" s="113"/>
    </row>
    <row r="219" spans="1:5" ht="15.75">
      <c r="A219" s="46" t="s">
        <v>316</v>
      </c>
      <c r="B219" s="89">
        <v>0</v>
      </c>
      <c r="C219" s="89">
        <v>0</v>
      </c>
      <c r="D219" s="105"/>
      <c r="E219" s="113"/>
    </row>
    <row r="220" spans="1:5" ht="15.75">
      <c r="A220" s="46" t="s">
        <v>317</v>
      </c>
      <c r="B220" s="89">
        <v>0</v>
      </c>
      <c r="C220" s="89">
        <v>0</v>
      </c>
      <c r="D220" s="105"/>
      <c r="E220" s="113"/>
    </row>
    <row r="221" spans="1:5" ht="15.75">
      <c r="A221" s="46" t="s">
        <v>318</v>
      </c>
      <c r="B221" s="89">
        <v>0</v>
      </c>
      <c r="C221" s="89">
        <v>0</v>
      </c>
      <c r="D221" s="105"/>
      <c r="E221" s="113"/>
    </row>
    <row r="222" spans="1:5" s="87" customFormat="1" ht="15.75">
      <c r="A222" s="25" t="s">
        <v>319</v>
      </c>
      <c r="B222" s="88">
        <v>0</v>
      </c>
      <c r="C222" s="88">
        <v>24196.737000000001</v>
      </c>
      <c r="D222" s="116">
        <v>0</v>
      </c>
      <c r="E222" s="116">
        <v>12147.501949999998</v>
      </c>
    </row>
    <row r="223" spans="1:5" ht="15.75">
      <c r="A223" s="28" t="s">
        <v>290</v>
      </c>
      <c r="B223" s="90">
        <v>0</v>
      </c>
      <c r="C223" s="90">
        <v>0</v>
      </c>
      <c r="D223" s="106"/>
      <c r="E223" s="112"/>
    </row>
    <row r="224" spans="1:5" ht="15.75">
      <c r="A224" s="47" t="s">
        <v>291</v>
      </c>
      <c r="B224" s="91">
        <v>0</v>
      </c>
      <c r="C224" s="91">
        <v>0</v>
      </c>
      <c r="D224" s="105"/>
      <c r="E224" s="113"/>
    </row>
    <row r="225" spans="1:5" ht="15.75">
      <c r="A225" s="47" t="s">
        <v>292</v>
      </c>
      <c r="B225" s="91">
        <v>0</v>
      </c>
      <c r="C225" s="91">
        <v>0</v>
      </c>
      <c r="D225" s="105"/>
      <c r="E225" s="113"/>
    </row>
    <row r="226" spans="1:5" ht="15.75">
      <c r="A226" s="47" t="s">
        <v>293</v>
      </c>
      <c r="B226" s="91">
        <v>0</v>
      </c>
      <c r="C226" s="91">
        <v>0</v>
      </c>
      <c r="D226" s="105"/>
      <c r="E226" s="113"/>
    </row>
    <row r="227" spans="1:5" ht="15.75">
      <c r="A227" s="47" t="s">
        <v>294</v>
      </c>
      <c r="B227" s="91">
        <v>0</v>
      </c>
      <c r="C227" s="91">
        <v>0</v>
      </c>
      <c r="D227" s="105"/>
      <c r="E227" s="113"/>
    </row>
    <row r="228" spans="1:5" ht="15.75">
      <c r="A228" s="28" t="s">
        <v>320</v>
      </c>
      <c r="B228" s="88">
        <f>SUM(B229:B239)</f>
        <v>246.59474433634421</v>
      </c>
      <c r="C228" s="88">
        <f>SUM(C229:C239)</f>
        <v>195.37325566365584</v>
      </c>
      <c r="D228" s="88">
        <f>SUM(D229:D239)</f>
        <v>266.26686359199999</v>
      </c>
      <c r="E228" s="88">
        <f>SUM(E229:E239)</f>
        <v>185.262496408</v>
      </c>
    </row>
    <row r="229" spans="1:5" ht="15.75">
      <c r="A229" s="46" t="s">
        <v>321</v>
      </c>
      <c r="B229" s="89">
        <v>0</v>
      </c>
      <c r="C229" s="89">
        <v>0</v>
      </c>
      <c r="D229" s="105"/>
      <c r="E229" s="113"/>
    </row>
    <row r="230" spans="1:5" ht="15.75">
      <c r="A230" s="46" t="s">
        <v>322</v>
      </c>
      <c r="B230" s="89">
        <v>0</v>
      </c>
      <c r="C230" s="89">
        <v>0</v>
      </c>
      <c r="D230" s="105"/>
      <c r="E230" s="113"/>
    </row>
    <row r="231" spans="1:5" ht="15.75">
      <c r="A231" s="46" t="s">
        <v>323</v>
      </c>
      <c r="B231" s="89">
        <v>0</v>
      </c>
      <c r="C231" s="89">
        <v>0</v>
      </c>
      <c r="D231" s="105"/>
      <c r="E231" s="113"/>
    </row>
    <row r="232" spans="1:5" ht="15.75">
      <c r="A232" s="46" t="s">
        <v>324</v>
      </c>
      <c r="B232" s="89">
        <v>0</v>
      </c>
      <c r="C232" s="89">
        <v>0</v>
      </c>
      <c r="D232" s="105"/>
      <c r="E232" s="113"/>
    </row>
    <row r="233" spans="1:5" ht="15.75">
      <c r="A233" s="24" t="s">
        <v>296</v>
      </c>
      <c r="B233" s="89">
        <v>0</v>
      </c>
      <c r="C233" s="89">
        <v>0</v>
      </c>
      <c r="D233" s="105"/>
      <c r="E233" s="113"/>
    </row>
    <row r="234" spans="1:5" ht="15.75">
      <c r="A234" s="46" t="s">
        <v>260</v>
      </c>
      <c r="B234" s="89">
        <v>0</v>
      </c>
      <c r="C234" s="89">
        <v>0</v>
      </c>
      <c r="D234" s="105"/>
      <c r="E234" s="113"/>
    </row>
    <row r="235" spans="1:5" ht="15.75">
      <c r="A235" s="24" t="s">
        <v>325</v>
      </c>
      <c r="B235" s="89">
        <v>0</v>
      </c>
      <c r="C235" s="89">
        <v>0</v>
      </c>
      <c r="D235" s="105"/>
      <c r="E235" s="113"/>
    </row>
    <row r="236" spans="1:5" ht="15.75">
      <c r="A236" s="24" t="s">
        <v>326</v>
      </c>
      <c r="B236" s="89">
        <v>0</v>
      </c>
      <c r="C236" s="89">
        <v>0</v>
      </c>
      <c r="D236" s="105"/>
      <c r="E236" s="113"/>
    </row>
    <row r="237" spans="1:5" s="87" customFormat="1" ht="15.75">
      <c r="A237" s="47" t="s">
        <v>298</v>
      </c>
      <c r="B237" s="88">
        <f>441.968*G64</f>
        <v>246.59474433634421</v>
      </c>
      <c r="C237" s="88">
        <f>441.968*H64</f>
        <v>195.37325566365584</v>
      </c>
      <c r="D237" s="106">
        <v>266.26686359199999</v>
      </c>
      <c r="E237" s="112">
        <v>185.262496408</v>
      </c>
    </row>
    <row r="238" spans="1:5" ht="15.75">
      <c r="A238" s="24" t="s">
        <v>327</v>
      </c>
      <c r="B238" s="89">
        <v>0</v>
      </c>
      <c r="C238" s="89">
        <v>0</v>
      </c>
      <c r="D238" s="105"/>
      <c r="E238" s="113"/>
    </row>
    <row r="239" spans="1:5" ht="15.75">
      <c r="A239" s="24" t="s">
        <v>328</v>
      </c>
      <c r="B239" s="89">
        <v>0</v>
      </c>
      <c r="C239" s="89">
        <v>0</v>
      </c>
      <c r="D239" s="105"/>
      <c r="E239" s="113"/>
    </row>
    <row r="240" spans="1:5" ht="15.75">
      <c r="A240" s="48" t="s">
        <v>329</v>
      </c>
      <c r="B240" s="103"/>
      <c r="C240" s="103"/>
      <c r="D240" s="106"/>
      <c r="E240" s="112"/>
    </row>
    <row r="241" spans="1:5" ht="15.75">
      <c r="A241" s="49" t="s">
        <v>330</v>
      </c>
      <c r="B241" s="104"/>
      <c r="C241" s="104"/>
      <c r="D241" s="118"/>
      <c r="E241" s="118"/>
    </row>
    <row r="242" spans="1:5" ht="15.75">
      <c r="A242" s="33" t="s">
        <v>331</v>
      </c>
      <c r="B242" s="89">
        <f>(B195+B214+B222)*20%</f>
        <v>174.68212963929602</v>
      </c>
      <c r="C242" s="89">
        <f>(C195+C214+C222)*20%</f>
        <v>4971.5946434807047</v>
      </c>
      <c r="D242" s="89">
        <f>(D195+D214+D222)*20%</f>
        <v>95.153301890400016</v>
      </c>
      <c r="E242" s="89">
        <f>(E195+E214+E222)*20%</f>
        <v>2492.3637201095999</v>
      </c>
    </row>
    <row r="243" spans="1:5" ht="15.75">
      <c r="A243" s="33" t="s">
        <v>332</v>
      </c>
      <c r="B243" s="71">
        <v>0</v>
      </c>
      <c r="C243" s="71">
        <v>0</v>
      </c>
      <c r="D243" s="93"/>
      <c r="E243" s="93"/>
    </row>
    <row r="244" spans="1:5" ht="15.75">
      <c r="A244" s="50" t="s">
        <v>333</v>
      </c>
      <c r="B244" s="71">
        <v>0</v>
      </c>
      <c r="C244" s="71">
        <v>0</v>
      </c>
      <c r="D244" s="93"/>
      <c r="E244" s="93"/>
    </row>
    <row r="245" spans="1:5" ht="15.75">
      <c r="A245" s="49" t="s">
        <v>334</v>
      </c>
      <c r="B245" s="72"/>
      <c r="C245" s="72"/>
      <c r="D245" s="94"/>
      <c r="E245" s="94"/>
    </row>
    <row r="246" spans="1:5" ht="15.75">
      <c r="A246" s="38" t="s">
        <v>335</v>
      </c>
      <c r="B246" s="71">
        <v>0</v>
      </c>
      <c r="C246" s="71">
        <v>0</v>
      </c>
    </row>
    <row r="247" spans="1:5" ht="15.75">
      <c r="A247" s="51" t="s">
        <v>336</v>
      </c>
      <c r="B247" s="71">
        <v>0</v>
      </c>
      <c r="C247" s="71">
        <v>0</v>
      </c>
    </row>
    <row r="248" spans="1:5" ht="15.75">
      <c r="A248" s="52" t="s">
        <v>337</v>
      </c>
      <c r="B248" s="71">
        <v>0</v>
      </c>
      <c r="C248" s="71">
        <v>0</v>
      </c>
    </row>
    <row r="249" spans="1:5" ht="15.75">
      <c r="A249" s="52" t="s">
        <v>338</v>
      </c>
      <c r="B249" s="71">
        <v>0</v>
      </c>
      <c r="C249" s="71">
        <v>0</v>
      </c>
    </row>
    <row r="250" spans="1:5" ht="16.5" thickBot="1">
      <c r="A250" s="53" t="s">
        <v>339</v>
      </c>
      <c r="B250" s="73">
        <v>0</v>
      </c>
      <c r="C250" s="73">
        <v>0</v>
      </c>
    </row>
    <row r="251" spans="1:5" ht="16.5" thickBot="1">
      <c r="A251" s="54" t="s">
        <v>340</v>
      </c>
      <c r="B251" s="74">
        <f>B153+B194+B242</f>
        <v>198447.34974526035</v>
      </c>
      <c r="C251" s="74">
        <f>C153+C194+C242</f>
        <v>102851.69126425969</v>
      </c>
      <c r="D251" s="74">
        <f>D153+D194+D242</f>
        <v>183503.79374094133</v>
      </c>
      <c r="E251" s="74">
        <f>E153+E194+E242</f>
        <v>73177.014007007601</v>
      </c>
    </row>
    <row r="252" spans="1:5" ht="16.5" thickBot="1">
      <c r="A252" s="55" t="s">
        <v>341</v>
      </c>
      <c r="B252" s="74">
        <v>0</v>
      </c>
      <c r="C252" s="74">
        <v>0</v>
      </c>
    </row>
    <row r="253" spans="1:5" ht="15.75">
      <c r="A253" s="56" t="s">
        <v>342</v>
      </c>
      <c r="B253" s="75"/>
      <c r="C253" s="75"/>
    </row>
    <row r="254" spans="1:5" ht="16.5" thickBot="1">
      <c r="A254" s="57" t="s">
        <v>343</v>
      </c>
      <c r="B254" s="76"/>
      <c r="C254" s="76"/>
    </row>
    <row r="255" spans="1:5" ht="33.75" thickBot="1">
      <c r="A255" s="58" t="s">
        <v>344</v>
      </c>
      <c r="B255" s="77"/>
      <c r="C255" s="77"/>
    </row>
    <row r="256" spans="1:5" ht="16.5" thickBot="1">
      <c r="A256" s="59" t="s">
        <v>137</v>
      </c>
      <c r="B256" s="78"/>
      <c r="C256" s="78"/>
    </row>
    <row r="257" spans="1:3" ht="15.75">
      <c r="B257" s="79"/>
      <c r="C257" s="79"/>
    </row>
    <row r="258" spans="1:3" ht="18.75">
      <c r="A258" s="60" t="s">
        <v>345</v>
      </c>
      <c r="B258" s="80"/>
      <c r="C258" s="80"/>
    </row>
    <row r="259" spans="1:3" ht="18.75">
      <c r="A259" s="60"/>
      <c r="B259" s="81"/>
      <c r="C259" s="84"/>
    </row>
    <row r="260" spans="1:3" ht="18.75">
      <c r="A260" s="60" t="s">
        <v>346</v>
      </c>
      <c r="B260" s="81"/>
      <c r="C260" s="80"/>
    </row>
    <row r="261" spans="1:3" ht="18.75">
      <c r="A261" s="61"/>
      <c r="B261" s="82"/>
      <c r="C261" s="80"/>
    </row>
    <row r="262" spans="1:3" ht="18.75">
      <c r="B262" s="83"/>
      <c r="C262" s="85"/>
    </row>
    <row r="263" spans="1:3" ht="18.75">
      <c r="B263" s="83"/>
    </row>
    <row r="264" spans="1:3" ht="18.75">
      <c r="B264" s="83"/>
    </row>
  </sheetData>
  <mergeCells count="3">
    <mergeCell ref="A4:A6"/>
    <mergeCell ref="B4:C5"/>
    <mergeCell ref="D4:E5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L158"/>
  <sheetViews>
    <sheetView tabSelected="1" zoomScaleNormal="100" workbookViewId="0">
      <pane xSplit="3" ySplit="7" topLeftCell="D8" activePane="bottomRight" state="frozen"/>
      <selection activeCell="A6" sqref="A6:J6"/>
      <selection pane="topRight" activeCell="A6" sqref="A6:J6"/>
      <selection pane="bottomLeft" activeCell="A6" sqref="A6:J6"/>
      <selection pane="bottomRight" activeCell="C19" sqref="C19"/>
    </sheetView>
  </sheetViews>
  <sheetFormatPr defaultRowHeight="15" outlineLevelRow="1" outlineLevelCol="1"/>
  <cols>
    <col min="1" max="1" width="0.7109375" style="121" customWidth="1"/>
    <col min="2" max="2" width="7.85546875" style="346" bestFit="1" customWidth="1"/>
    <col min="3" max="3" width="76" style="121" customWidth="1"/>
    <col min="4" max="4" width="10" style="356" customWidth="1"/>
    <col min="5" max="5" width="11.28515625" style="346" bestFit="1" customWidth="1"/>
    <col min="6" max="7" width="10.28515625" style="346" bestFit="1" customWidth="1"/>
    <col min="8" max="8" width="9.85546875" style="346" customWidth="1" outlineLevel="1"/>
    <col min="9" max="10" width="9" style="346" customWidth="1" outlineLevel="1"/>
    <col min="11" max="16384" width="9.140625" style="121"/>
  </cols>
  <sheetData>
    <row r="1" spans="2:10">
      <c r="D1" s="347"/>
      <c r="I1" s="519" t="s">
        <v>768</v>
      </c>
      <c r="J1" s="519"/>
    </row>
    <row r="2" spans="2:10">
      <c r="C2" s="348" t="s">
        <v>760</v>
      </c>
      <c r="D2" s="349"/>
    </row>
    <row r="3" spans="2:10" ht="15.75">
      <c r="B3" s="350"/>
      <c r="C3" s="520" t="s">
        <v>770</v>
      </c>
      <c r="D3" s="520"/>
      <c r="E3" s="520"/>
      <c r="F3" s="520"/>
      <c r="G3" s="520"/>
      <c r="H3" s="520"/>
      <c r="I3" s="520"/>
      <c r="J3" s="520"/>
    </row>
    <row r="4" spans="2:10" ht="15.75">
      <c r="C4" s="351" t="s">
        <v>121</v>
      </c>
      <c r="D4" s="347"/>
    </row>
    <row r="5" spans="2:10" s="285" customFormat="1" ht="18" customHeight="1">
      <c r="B5" s="521" t="s">
        <v>0</v>
      </c>
      <c r="C5" s="523" t="s">
        <v>1</v>
      </c>
      <c r="D5" s="521" t="s">
        <v>517</v>
      </c>
      <c r="E5" s="525" t="s">
        <v>37</v>
      </c>
      <c r="F5" s="526"/>
      <c r="G5" s="527"/>
      <c r="H5" s="525" t="s">
        <v>38</v>
      </c>
      <c r="I5" s="526"/>
      <c r="J5" s="527"/>
    </row>
    <row r="6" spans="2:10" s="285" customFormat="1" ht="18.75" customHeight="1">
      <c r="B6" s="522"/>
      <c r="C6" s="524"/>
      <c r="D6" s="522"/>
      <c r="E6" s="352">
        <v>2017</v>
      </c>
      <c r="F6" s="352" t="s">
        <v>39</v>
      </c>
      <c r="G6" s="352" t="s">
        <v>40</v>
      </c>
      <c r="H6" s="352">
        <v>2017</v>
      </c>
      <c r="I6" s="352" t="s">
        <v>39</v>
      </c>
      <c r="J6" s="352" t="s">
        <v>40</v>
      </c>
    </row>
    <row r="7" spans="2:10">
      <c r="B7" s="352">
        <v>1</v>
      </c>
      <c r="C7" s="286">
        <v>2</v>
      </c>
      <c r="D7" s="353">
        <v>3</v>
      </c>
      <c r="E7" s="352">
        <v>4</v>
      </c>
      <c r="F7" s="352">
        <v>5</v>
      </c>
      <c r="G7" s="352">
        <v>6</v>
      </c>
      <c r="H7" s="352">
        <v>7</v>
      </c>
      <c r="I7" s="352">
        <v>8</v>
      </c>
      <c r="J7" s="352">
        <v>9</v>
      </c>
    </row>
    <row r="8" spans="2:10">
      <c r="B8" s="338">
        <v>1</v>
      </c>
      <c r="C8" s="296" t="s">
        <v>594</v>
      </c>
      <c r="D8" s="338" t="s">
        <v>45</v>
      </c>
      <c r="E8" s="333">
        <f>E9+E13+E19+E36+E41+E42+E57</f>
        <v>3205.8570185791559</v>
      </c>
      <c r="F8" s="333">
        <f>F9+F13+F19+F36+F41+F42+F57</f>
        <v>1512.5935092895779</v>
      </c>
      <c r="G8" s="333">
        <f t="shared" ref="G8:J8" si="0">G9+G13+G19+G36+G41+G42+G57</f>
        <v>1693.263509289578</v>
      </c>
      <c r="H8" s="333">
        <f t="shared" si="0"/>
        <v>0</v>
      </c>
      <c r="I8" s="333">
        <f t="shared" si="0"/>
        <v>0</v>
      </c>
      <c r="J8" s="333">
        <f t="shared" si="0"/>
        <v>0</v>
      </c>
    </row>
    <row r="9" spans="2:10">
      <c r="B9" s="338" t="s">
        <v>3</v>
      </c>
      <c r="C9" s="290" t="s">
        <v>595</v>
      </c>
      <c r="D9" s="338" t="s">
        <v>45</v>
      </c>
      <c r="E9" s="333">
        <f t="shared" ref="E9:J9" si="1">SUM(E10:E12)</f>
        <v>504.83461</v>
      </c>
      <c r="F9" s="333">
        <f t="shared" si="1"/>
        <v>202.417305</v>
      </c>
      <c r="G9" s="333">
        <f t="shared" si="1"/>
        <v>302.417305</v>
      </c>
      <c r="H9" s="333">
        <f t="shared" si="1"/>
        <v>0</v>
      </c>
      <c r="I9" s="333">
        <f t="shared" si="1"/>
        <v>0</v>
      </c>
      <c r="J9" s="333">
        <f t="shared" si="1"/>
        <v>0</v>
      </c>
    </row>
    <row r="10" spans="2:10">
      <c r="B10" s="283" t="s">
        <v>4</v>
      </c>
      <c r="C10" s="291" t="s">
        <v>483</v>
      </c>
      <c r="D10" s="283" t="s">
        <v>45</v>
      </c>
      <c r="E10" s="275">
        <f>'Прил. 7 Реактив'!BC11</f>
        <v>47.715360000000004</v>
      </c>
      <c r="F10" s="233">
        <f>E10/2</f>
        <v>23.857680000000002</v>
      </c>
      <c r="G10" s="233">
        <f>E10-F10</f>
        <v>23.857680000000002</v>
      </c>
      <c r="H10" s="283"/>
      <c r="I10" s="283"/>
      <c r="J10" s="283">
        <f>H10-I10</f>
        <v>0</v>
      </c>
    </row>
    <row r="11" spans="2:10">
      <c r="B11" s="283" t="s">
        <v>5</v>
      </c>
      <c r="C11" s="291" t="s">
        <v>596</v>
      </c>
      <c r="D11" s="283" t="s">
        <v>45</v>
      </c>
      <c r="E11" s="275">
        <f>'Пр.7 ГСМ'!BD19+'Пр.7 ГСМ'!BD23+'Пр.7 ГСМ'!BD28</f>
        <v>364.61924999999997</v>
      </c>
      <c r="F11" s="233">
        <f>E11/2-30</f>
        <v>152.30962499999998</v>
      </c>
      <c r="G11" s="233">
        <f>E11-F11</f>
        <v>212.30962499999998</v>
      </c>
      <c r="H11" s="283"/>
      <c r="I11" s="283"/>
      <c r="J11" s="283">
        <f>H11-I11</f>
        <v>0</v>
      </c>
    </row>
    <row r="12" spans="2:10">
      <c r="B12" s="283" t="s">
        <v>6</v>
      </c>
      <c r="C12" s="291" t="s">
        <v>597</v>
      </c>
      <c r="D12" s="283" t="s">
        <v>45</v>
      </c>
      <c r="E12" s="275">
        <f>'Прил7 НСП'!BD26</f>
        <v>92.5</v>
      </c>
      <c r="F12" s="233">
        <f>E12/2-20</f>
        <v>26.25</v>
      </c>
      <c r="G12" s="233">
        <f>E12-F12</f>
        <v>66.25</v>
      </c>
      <c r="H12" s="283"/>
      <c r="I12" s="283"/>
      <c r="J12" s="283">
        <f>H12-I12</f>
        <v>0</v>
      </c>
    </row>
    <row r="13" spans="2:10" ht="17.25" customHeight="1">
      <c r="B13" s="338" t="s">
        <v>7</v>
      </c>
      <c r="C13" s="290" t="s">
        <v>598</v>
      </c>
      <c r="D13" s="338" t="s">
        <v>45</v>
      </c>
      <c r="E13" s="333">
        <f t="shared" ref="E13:J13" si="2">SUM(E14:E18)</f>
        <v>0</v>
      </c>
      <c r="F13" s="333">
        <f t="shared" si="2"/>
        <v>0</v>
      </c>
      <c r="G13" s="333">
        <f t="shared" si="2"/>
        <v>0</v>
      </c>
      <c r="H13" s="333">
        <f t="shared" si="2"/>
        <v>0</v>
      </c>
      <c r="I13" s="333">
        <f t="shared" si="2"/>
        <v>0</v>
      </c>
      <c r="J13" s="333">
        <f t="shared" si="2"/>
        <v>0</v>
      </c>
    </row>
    <row r="14" spans="2:10" hidden="1" outlineLevel="1">
      <c r="B14" s="283" t="s">
        <v>536</v>
      </c>
      <c r="C14" s="291" t="s">
        <v>599</v>
      </c>
      <c r="D14" s="283" t="s">
        <v>45</v>
      </c>
      <c r="E14" s="275">
        <f>SUM(F14:G14)</f>
        <v>0</v>
      </c>
      <c r="F14" s="275"/>
      <c r="G14" s="275"/>
      <c r="H14" s="283"/>
      <c r="I14" s="283"/>
      <c r="J14" s="283">
        <f t="shared" ref="J14:J18" si="3">H14-I14</f>
        <v>0</v>
      </c>
    </row>
    <row r="15" spans="2:10" hidden="1" outlineLevel="1">
      <c r="B15" s="283" t="s">
        <v>538</v>
      </c>
      <c r="C15" s="291" t="s">
        <v>600</v>
      </c>
      <c r="D15" s="283" t="s">
        <v>45</v>
      </c>
      <c r="E15" s="275">
        <f t="shared" ref="E15:E18" si="4">SUM(F15:G15)</f>
        <v>0</v>
      </c>
      <c r="F15" s="275"/>
      <c r="G15" s="275"/>
      <c r="H15" s="283"/>
      <c r="I15" s="283"/>
      <c r="J15" s="283">
        <f t="shared" si="3"/>
        <v>0</v>
      </c>
    </row>
    <row r="16" spans="2:10" hidden="1" outlineLevel="1">
      <c r="B16" s="283" t="s">
        <v>544</v>
      </c>
      <c r="C16" s="291" t="s">
        <v>601</v>
      </c>
      <c r="D16" s="283" t="s">
        <v>45</v>
      </c>
      <c r="E16" s="275">
        <f t="shared" si="4"/>
        <v>0</v>
      </c>
      <c r="F16" s="275"/>
      <c r="G16" s="275"/>
      <c r="H16" s="283"/>
      <c r="I16" s="283"/>
      <c r="J16" s="283">
        <f t="shared" si="3"/>
        <v>0</v>
      </c>
    </row>
    <row r="17" spans="2:12" hidden="1" outlineLevel="1">
      <c r="B17" s="283" t="s">
        <v>546</v>
      </c>
      <c r="C17" s="291" t="s">
        <v>602</v>
      </c>
      <c r="D17" s="283" t="s">
        <v>45</v>
      </c>
      <c r="E17" s="275">
        <f t="shared" si="4"/>
        <v>0</v>
      </c>
      <c r="F17" s="275"/>
      <c r="G17" s="275"/>
      <c r="H17" s="283"/>
      <c r="I17" s="283"/>
      <c r="J17" s="283">
        <f t="shared" si="3"/>
        <v>0</v>
      </c>
    </row>
    <row r="18" spans="2:12" hidden="1" outlineLevel="1">
      <c r="B18" s="283" t="s">
        <v>548</v>
      </c>
      <c r="C18" s="291" t="s">
        <v>603</v>
      </c>
      <c r="D18" s="283" t="s">
        <v>45</v>
      </c>
      <c r="E18" s="275">
        <f t="shared" si="4"/>
        <v>0</v>
      </c>
      <c r="F18" s="275"/>
      <c r="G18" s="275"/>
      <c r="H18" s="283"/>
      <c r="I18" s="283"/>
      <c r="J18" s="283">
        <f t="shared" si="3"/>
        <v>0</v>
      </c>
    </row>
    <row r="19" spans="2:12" ht="57.75" customHeight="1" collapsed="1">
      <c r="B19" s="338" t="s">
        <v>8</v>
      </c>
      <c r="C19" s="290" t="s">
        <v>604</v>
      </c>
      <c r="D19" s="338" t="s">
        <v>45</v>
      </c>
      <c r="E19" s="333">
        <f>F19+G19</f>
        <v>0</v>
      </c>
      <c r="F19" s="333">
        <f t="shared" ref="F19:J19" si="5">SUM(F20:F35)</f>
        <v>0</v>
      </c>
      <c r="G19" s="333">
        <f t="shared" si="5"/>
        <v>0</v>
      </c>
      <c r="H19" s="333">
        <f t="shared" si="5"/>
        <v>0</v>
      </c>
      <c r="I19" s="333">
        <f t="shared" si="5"/>
        <v>0</v>
      </c>
      <c r="J19" s="333">
        <f t="shared" si="5"/>
        <v>0</v>
      </c>
      <c r="L19" s="266"/>
    </row>
    <row r="20" spans="2:12" hidden="1" outlineLevel="1">
      <c r="B20" s="343" t="s">
        <v>41</v>
      </c>
      <c r="C20" s="267" t="s">
        <v>88</v>
      </c>
      <c r="D20" s="283"/>
      <c r="E20" s="275">
        <f>F20+G20</f>
        <v>0</v>
      </c>
      <c r="F20" s="275"/>
      <c r="G20" s="275"/>
      <c r="H20" s="283"/>
      <c r="I20" s="283"/>
      <c r="J20" s="283"/>
      <c r="L20" s="266"/>
    </row>
    <row r="21" spans="2:12" hidden="1" outlineLevel="1">
      <c r="B21" s="343" t="s">
        <v>42</v>
      </c>
      <c r="C21" s="267" t="s">
        <v>90</v>
      </c>
      <c r="D21" s="283"/>
      <c r="E21" s="275">
        <f t="shared" ref="E21:E35" si="6">F21+G21</f>
        <v>0</v>
      </c>
      <c r="F21" s="275"/>
      <c r="G21" s="275"/>
      <c r="H21" s="283"/>
      <c r="I21" s="283"/>
      <c r="J21" s="283"/>
    </row>
    <row r="22" spans="2:12" hidden="1" outlineLevel="1">
      <c r="B22" s="343" t="s">
        <v>93</v>
      </c>
      <c r="C22" s="267" t="s">
        <v>605</v>
      </c>
      <c r="D22" s="283"/>
      <c r="E22" s="275">
        <f t="shared" si="6"/>
        <v>0</v>
      </c>
      <c r="F22" s="275"/>
      <c r="G22" s="275"/>
      <c r="H22" s="283"/>
      <c r="I22" s="283"/>
      <c r="J22" s="283"/>
    </row>
    <row r="23" spans="2:12" hidden="1" outlineLevel="1">
      <c r="B23" s="343" t="s">
        <v>606</v>
      </c>
      <c r="C23" s="267" t="s">
        <v>89</v>
      </c>
      <c r="D23" s="283"/>
      <c r="E23" s="275">
        <f t="shared" si="6"/>
        <v>0</v>
      </c>
      <c r="F23" s="275"/>
      <c r="G23" s="275"/>
      <c r="H23" s="283"/>
      <c r="I23" s="283"/>
      <c r="J23" s="283"/>
    </row>
    <row r="24" spans="2:12" hidden="1" outlineLevel="1">
      <c r="B24" s="343" t="s">
        <v>607</v>
      </c>
      <c r="C24" s="267" t="s">
        <v>91</v>
      </c>
      <c r="D24" s="283"/>
      <c r="E24" s="275">
        <f t="shared" si="6"/>
        <v>0</v>
      </c>
      <c r="F24" s="275"/>
      <c r="G24" s="275"/>
      <c r="H24" s="283"/>
      <c r="I24" s="283"/>
      <c r="J24" s="283"/>
    </row>
    <row r="25" spans="2:12" hidden="1" outlineLevel="1">
      <c r="B25" s="343" t="s">
        <v>608</v>
      </c>
      <c r="C25" s="267" t="s">
        <v>92</v>
      </c>
      <c r="D25" s="283"/>
      <c r="E25" s="275">
        <f t="shared" si="6"/>
        <v>0</v>
      </c>
      <c r="F25" s="275"/>
      <c r="G25" s="275"/>
      <c r="H25" s="283"/>
      <c r="I25" s="283"/>
      <c r="J25" s="283"/>
    </row>
    <row r="26" spans="2:12" hidden="1" outlineLevel="1">
      <c r="B26" s="343" t="s">
        <v>609</v>
      </c>
      <c r="C26" s="267" t="s">
        <v>117</v>
      </c>
      <c r="D26" s="283"/>
      <c r="E26" s="275">
        <f t="shared" si="6"/>
        <v>0</v>
      </c>
      <c r="F26" s="275"/>
      <c r="G26" s="275"/>
      <c r="H26" s="283"/>
      <c r="I26" s="283"/>
      <c r="J26" s="283"/>
    </row>
    <row r="27" spans="2:12" hidden="1" outlineLevel="1">
      <c r="B27" s="343" t="s">
        <v>610</v>
      </c>
      <c r="C27" s="267" t="s">
        <v>94</v>
      </c>
      <c r="D27" s="283"/>
      <c r="E27" s="275">
        <f t="shared" si="6"/>
        <v>0</v>
      </c>
      <c r="F27" s="275"/>
      <c r="G27" s="275"/>
      <c r="H27" s="283"/>
      <c r="I27" s="283"/>
      <c r="J27" s="283"/>
    </row>
    <row r="28" spans="2:12" hidden="1" outlineLevel="1">
      <c r="B28" s="343" t="s">
        <v>611</v>
      </c>
      <c r="C28" s="267" t="s">
        <v>114</v>
      </c>
      <c r="D28" s="283"/>
      <c r="E28" s="275">
        <f t="shared" si="6"/>
        <v>0</v>
      </c>
      <c r="F28" s="275"/>
      <c r="G28" s="275"/>
      <c r="H28" s="283"/>
      <c r="I28" s="283"/>
      <c r="J28" s="283"/>
    </row>
    <row r="29" spans="2:12" hidden="1" outlineLevel="1">
      <c r="B29" s="343" t="s">
        <v>612</v>
      </c>
      <c r="C29" s="267" t="s">
        <v>122</v>
      </c>
      <c r="D29" s="283"/>
      <c r="E29" s="275">
        <f t="shared" si="6"/>
        <v>0</v>
      </c>
      <c r="F29" s="275"/>
      <c r="G29" s="275"/>
      <c r="H29" s="283"/>
      <c r="I29" s="283"/>
      <c r="J29" s="283"/>
    </row>
    <row r="30" spans="2:12" hidden="1" outlineLevel="1">
      <c r="B30" s="343" t="s">
        <v>613</v>
      </c>
      <c r="C30" s="267" t="s">
        <v>614</v>
      </c>
      <c r="D30" s="283"/>
      <c r="E30" s="275">
        <f t="shared" si="6"/>
        <v>0</v>
      </c>
      <c r="F30" s="275"/>
      <c r="G30" s="275"/>
      <c r="H30" s="283"/>
      <c r="I30" s="283"/>
      <c r="J30" s="283"/>
    </row>
    <row r="31" spans="2:12" hidden="1" outlineLevel="1">
      <c r="B31" s="343" t="s">
        <v>615</v>
      </c>
      <c r="C31" s="267" t="s">
        <v>123</v>
      </c>
      <c r="D31" s="283"/>
      <c r="E31" s="275">
        <f t="shared" si="6"/>
        <v>0</v>
      </c>
      <c r="F31" s="275"/>
      <c r="G31" s="275"/>
      <c r="H31" s="283"/>
      <c r="I31" s="283"/>
      <c r="J31" s="283"/>
    </row>
    <row r="32" spans="2:12" hidden="1" outlineLevel="1">
      <c r="B32" s="343" t="s">
        <v>616</v>
      </c>
      <c r="C32" s="267" t="s">
        <v>124</v>
      </c>
      <c r="D32" s="283"/>
      <c r="E32" s="275">
        <f t="shared" si="6"/>
        <v>0</v>
      </c>
      <c r="F32" s="275"/>
      <c r="G32" s="275"/>
      <c r="H32" s="283"/>
      <c r="I32" s="283"/>
      <c r="J32" s="283"/>
    </row>
    <row r="33" spans="2:10" hidden="1" outlineLevel="1">
      <c r="B33" s="343" t="s">
        <v>617</v>
      </c>
      <c r="C33" s="267" t="s">
        <v>351</v>
      </c>
      <c r="D33" s="283"/>
      <c r="E33" s="275">
        <f t="shared" si="6"/>
        <v>0</v>
      </c>
      <c r="F33" s="275"/>
      <c r="G33" s="275"/>
      <c r="H33" s="283"/>
      <c r="I33" s="283"/>
      <c r="J33" s="283"/>
    </row>
    <row r="34" spans="2:10" hidden="1" outlineLevel="1">
      <c r="B34" s="343" t="s">
        <v>618</v>
      </c>
      <c r="C34" s="267" t="s">
        <v>132</v>
      </c>
      <c r="D34" s="283"/>
      <c r="E34" s="275">
        <f t="shared" si="6"/>
        <v>0</v>
      </c>
      <c r="F34" s="275"/>
      <c r="G34" s="275"/>
      <c r="H34" s="283"/>
      <c r="I34" s="283"/>
      <c r="J34" s="283"/>
    </row>
    <row r="35" spans="2:10" hidden="1" outlineLevel="1">
      <c r="B35" s="343" t="s">
        <v>619</v>
      </c>
      <c r="C35" s="267" t="s">
        <v>620</v>
      </c>
      <c r="D35" s="283"/>
      <c r="E35" s="275">
        <f t="shared" si="6"/>
        <v>0</v>
      </c>
      <c r="F35" s="275"/>
      <c r="G35" s="275"/>
      <c r="H35" s="283"/>
      <c r="I35" s="283"/>
      <c r="J35" s="283"/>
    </row>
    <row r="36" spans="2:10" ht="28.5" customHeight="1" collapsed="1">
      <c r="B36" s="338" t="s">
        <v>9</v>
      </c>
      <c r="C36" s="290" t="s">
        <v>621</v>
      </c>
      <c r="D36" s="338" t="s">
        <v>45</v>
      </c>
      <c r="E36" s="333">
        <f>SUM(F36:G36)</f>
        <v>2226.490008579156</v>
      </c>
      <c r="F36" s="333">
        <f>SUM(F37:F40)</f>
        <v>1113.245004289578</v>
      </c>
      <c r="G36" s="333">
        <f t="shared" ref="G36:J36" si="7">SUM(G37:G40)</f>
        <v>1113.245004289578</v>
      </c>
      <c r="H36" s="333">
        <f t="shared" si="7"/>
        <v>0</v>
      </c>
      <c r="I36" s="333">
        <f t="shared" si="7"/>
        <v>0</v>
      </c>
      <c r="J36" s="333">
        <f t="shared" si="7"/>
        <v>0</v>
      </c>
    </row>
    <row r="37" spans="2:10">
      <c r="B37" s="283" t="s">
        <v>43</v>
      </c>
      <c r="C37" s="291" t="s">
        <v>622</v>
      </c>
      <c r="D37" s="283" t="s">
        <v>45</v>
      </c>
      <c r="E37" s="233">
        <f>'ФОТ НСП ВО'!D29</f>
        <v>1530.1958591237758</v>
      </c>
      <c r="F37" s="275">
        <f>E37/2</f>
        <v>765.0979295618879</v>
      </c>
      <c r="G37" s="275">
        <f>E37-F37</f>
        <v>765.0979295618879</v>
      </c>
      <c r="H37" s="283"/>
      <c r="I37" s="283"/>
      <c r="J37" s="283">
        <f t="shared" ref="J37:J80" si="8">H37-I37</f>
        <v>0</v>
      </c>
    </row>
    <row r="38" spans="2:10" ht="30">
      <c r="B38" s="283" t="s">
        <v>567</v>
      </c>
      <c r="C38" s="291" t="s">
        <v>623</v>
      </c>
      <c r="D38" s="283" t="s">
        <v>45</v>
      </c>
      <c r="E38" s="233">
        <f>'ФОТ НСП ВО'!D31</f>
        <v>229.24499999999998</v>
      </c>
      <c r="F38" s="275">
        <f t="shared" ref="F38:F40" si="9">E38/2</f>
        <v>114.62249999999999</v>
      </c>
      <c r="G38" s="275">
        <f t="shared" ref="G38:G40" si="10">E38-F38</f>
        <v>114.62249999999999</v>
      </c>
      <c r="H38" s="283"/>
      <c r="I38" s="283"/>
      <c r="J38" s="283">
        <f t="shared" si="8"/>
        <v>0</v>
      </c>
    </row>
    <row r="39" spans="2:10">
      <c r="B39" s="283" t="s">
        <v>624</v>
      </c>
      <c r="C39" s="291" t="s">
        <v>120</v>
      </c>
      <c r="D39" s="283" t="s">
        <v>45</v>
      </c>
      <c r="E39" s="233">
        <f>'ФОТ НСП ВО'!D33</f>
        <v>4.93</v>
      </c>
      <c r="F39" s="275">
        <f t="shared" si="9"/>
        <v>2.4649999999999999</v>
      </c>
      <c r="G39" s="275">
        <f t="shared" si="10"/>
        <v>2.4649999999999999</v>
      </c>
      <c r="H39" s="283"/>
      <c r="I39" s="283"/>
      <c r="J39" s="283"/>
    </row>
    <row r="40" spans="2:10">
      <c r="B40" s="283" t="s">
        <v>625</v>
      </c>
      <c r="C40" s="291" t="s">
        <v>626</v>
      </c>
      <c r="D40" s="283" t="s">
        <v>45</v>
      </c>
      <c r="E40" s="233">
        <f>E37*30.2%</f>
        <v>462.1191494553803</v>
      </c>
      <c r="F40" s="275">
        <f t="shared" si="9"/>
        <v>231.05957472769015</v>
      </c>
      <c r="G40" s="275">
        <f t="shared" si="10"/>
        <v>231.05957472769015</v>
      </c>
      <c r="H40" s="283"/>
      <c r="I40" s="283"/>
      <c r="J40" s="283"/>
    </row>
    <row r="41" spans="2:10">
      <c r="B41" s="283" t="s">
        <v>44</v>
      </c>
      <c r="C41" s="292" t="s">
        <v>627</v>
      </c>
      <c r="D41" s="283" t="s">
        <v>45</v>
      </c>
      <c r="E41" s="275">
        <f t="shared" ref="E41:E59" si="11">SUM(F41:G41)</f>
        <v>0</v>
      </c>
      <c r="F41" s="275"/>
      <c r="G41" s="275"/>
      <c r="H41" s="283"/>
      <c r="I41" s="283"/>
      <c r="J41" s="283">
        <f t="shared" si="8"/>
        <v>0</v>
      </c>
    </row>
    <row r="42" spans="2:10">
      <c r="B42" s="283" t="s">
        <v>628</v>
      </c>
      <c r="C42" s="292" t="s">
        <v>629</v>
      </c>
      <c r="D42" s="283" t="s">
        <v>45</v>
      </c>
      <c r="E42" s="275">
        <f>SUM(F42:G42)</f>
        <v>33.85</v>
      </c>
      <c r="F42" s="275">
        <f>SUM(F43:F56)</f>
        <v>16.925000000000001</v>
      </c>
      <c r="G42" s="275">
        <f>SUM(G43:G56)</f>
        <v>16.925000000000001</v>
      </c>
      <c r="H42" s="275">
        <f t="shared" ref="H42:J42" si="12">SUM(H43:H56)</f>
        <v>0</v>
      </c>
      <c r="I42" s="275">
        <f t="shared" si="12"/>
        <v>0</v>
      </c>
      <c r="J42" s="275">
        <f t="shared" si="12"/>
        <v>0</v>
      </c>
    </row>
    <row r="43" spans="2:10" hidden="1" outlineLevel="1">
      <c r="B43" s="344" t="s">
        <v>630</v>
      </c>
      <c r="C43" s="293" t="s">
        <v>102</v>
      </c>
      <c r="D43" s="283" t="s">
        <v>45</v>
      </c>
      <c r="E43" s="275">
        <f t="shared" si="11"/>
        <v>0</v>
      </c>
      <c r="F43" s="275"/>
      <c r="G43" s="275"/>
      <c r="H43" s="283"/>
      <c r="I43" s="283"/>
      <c r="J43" s="283"/>
    </row>
    <row r="44" spans="2:10" hidden="1" outlineLevel="1">
      <c r="B44" s="344" t="s">
        <v>631</v>
      </c>
      <c r="C44" s="293" t="s">
        <v>115</v>
      </c>
      <c r="D44" s="283" t="s">
        <v>45</v>
      </c>
      <c r="E44" s="275">
        <f t="shared" si="11"/>
        <v>0</v>
      </c>
      <c r="F44" s="275"/>
      <c r="G44" s="275"/>
      <c r="H44" s="283"/>
      <c r="I44" s="283"/>
      <c r="J44" s="283"/>
    </row>
    <row r="45" spans="2:10" hidden="1" outlineLevel="1">
      <c r="B45" s="344" t="s">
        <v>632</v>
      </c>
      <c r="C45" s="293" t="s">
        <v>103</v>
      </c>
      <c r="D45" s="283" t="s">
        <v>45</v>
      </c>
      <c r="E45" s="275">
        <f t="shared" si="11"/>
        <v>0</v>
      </c>
      <c r="F45" s="275"/>
      <c r="G45" s="275"/>
      <c r="H45" s="283"/>
      <c r="I45" s="283"/>
      <c r="J45" s="283"/>
    </row>
    <row r="46" spans="2:10" hidden="1" outlineLevel="1">
      <c r="B46" s="344" t="s">
        <v>633</v>
      </c>
      <c r="C46" s="293" t="s">
        <v>104</v>
      </c>
      <c r="D46" s="283" t="s">
        <v>45</v>
      </c>
      <c r="E46" s="275">
        <f t="shared" si="11"/>
        <v>0</v>
      </c>
      <c r="F46" s="275"/>
      <c r="G46" s="275"/>
      <c r="H46" s="283"/>
      <c r="I46" s="283"/>
      <c r="J46" s="283"/>
    </row>
    <row r="47" spans="2:10" hidden="1" outlineLevel="1">
      <c r="B47" s="344" t="s">
        <v>634</v>
      </c>
      <c r="C47" s="293" t="s">
        <v>105</v>
      </c>
      <c r="D47" s="283" t="s">
        <v>45</v>
      </c>
      <c r="E47" s="275">
        <f t="shared" si="11"/>
        <v>0</v>
      </c>
      <c r="F47" s="275"/>
      <c r="G47" s="275"/>
      <c r="H47" s="283"/>
      <c r="I47" s="283"/>
      <c r="J47" s="283"/>
    </row>
    <row r="48" spans="2:10" hidden="1" outlineLevel="1">
      <c r="B48" s="344" t="s">
        <v>635</v>
      </c>
      <c r="C48" s="293" t="s">
        <v>106</v>
      </c>
      <c r="D48" s="283" t="s">
        <v>45</v>
      </c>
      <c r="E48" s="275">
        <f t="shared" si="11"/>
        <v>0</v>
      </c>
      <c r="F48" s="275"/>
      <c r="G48" s="275"/>
      <c r="H48" s="283"/>
      <c r="I48" s="283"/>
      <c r="J48" s="283"/>
    </row>
    <row r="49" spans="2:10" outlineLevel="1">
      <c r="B49" s="344" t="s">
        <v>636</v>
      </c>
      <c r="C49" s="293" t="s">
        <v>107</v>
      </c>
      <c r="D49" s="283" t="s">
        <v>45</v>
      </c>
      <c r="E49" s="233">
        <v>33.85</v>
      </c>
      <c r="F49" s="233">
        <f>E49/2</f>
        <v>16.925000000000001</v>
      </c>
      <c r="G49" s="233">
        <f>E49-F49</f>
        <v>16.925000000000001</v>
      </c>
      <c r="H49" s="283"/>
      <c r="I49" s="283"/>
      <c r="J49" s="283"/>
    </row>
    <row r="50" spans="2:10" hidden="1" outlineLevel="1">
      <c r="B50" s="344" t="s">
        <v>637</v>
      </c>
      <c r="C50" s="293" t="s">
        <v>108</v>
      </c>
      <c r="D50" s="283" t="s">
        <v>45</v>
      </c>
      <c r="E50" s="275">
        <f t="shared" si="11"/>
        <v>0</v>
      </c>
      <c r="F50" s="275"/>
      <c r="G50" s="275"/>
      <c r="H50" s="283"/>
      <c r="I50" s="283"/>
      <c r="J50" s="283"/>
    </row>
    <row r="51" spans="2:10" hidden="1" outlineLevel="1">
      <c r="B51" s="344" t="s">
        <v>638</v>
      </c>
      <c r="C51" s="293" t="s">
        <v>109</v>
      </c>
      <c r="D51" s="283" t="s">
        <v>45</v>
      </c>
      <c r="E51" s="275">
        <f t="shared" si="11"/>
        <v>0</v>
      </c>
      <c r="F51" s="275"/>
      <c r="G51" s="275"/>
      <c r="H51" s="283"/>
      <c r="I51" s="283"/>
      <c r="J51" s="283"/>
    </row>
    <row r="52" spans="2:10" hidden="1" outlineLevel="1">
      <c r="B52" s="344" t="s">
        <v>639</v>
      </c>
      <c r="C52" s="293" t="s">
        <v>110</v>
      </c>
      <c r="D52" s="283" t="s">
        <v>45</v>
      </c>
      <c r="E52" s="275">
        <f t="shared" si="11"/>
        <v>0</v>
      </c>
      <c r="F52" s="275"/>
      <c r="G52" s="275"/>
      <c r="H52" s="283"/>
      <c r="I52" s="283"/>
      <c r="J52" s="283"/>
    </row>
    <row r="53" spans="2:10" hidden="1" outlineLevel="1">
      <c r="B53" s="344" t="s">
        <v>640</v>
      </c>
      <c r="C53" s="293" t="s">
        <v>111</v>
      </c>
      <c r="D53" s="283" t="s">
        <v>45</v>
      </c>
      <c r="E53" s="275">
        <f t="shared" si="11"/>
        <v>0</v>
      </c>
      <c r="F53" s="275"/>
      <c r="G53" s="275"/>
      <c r="H53" s="283"/>
      <c r="I53" s="283"/>
      <c r="J53" s="283"/>
    </row>
    <row r="54" spans="2:10" hidden="1" outlineLevel="1">
      <c r="B54" s="344" t="s">
        <v>641</v>
      </c>
      <c r="C54" s="293" t="s">
        <v>116</v>
      </c>
      <c r="D54" s="283" t="s">
        <v>45</v>
      </c>
      <c r="E54" s="275">
        <f t="shared" si="11"/>
        <v>0</v>
      </c>
      <c r="F54" s="275"/>
      <c r="G54" s="275"/>
      <c r="H54" s="283"/>
      <c r="I54" s="283"/>
      <c r="J54" s="283"/>
    </row>
    <row r="55" spans="2:10" hidden="1" outlineLevel="1">
      <c r="B55" s="344" t="s">
        <v>642</v>
      </c>
      <c r="C55" s="293" t="s">
        <v>112</v>
      </c>
      <c r="D55" s="283" t="s">
        <v>45</v>
      </c>
      <c r="E55" s="275">
        <f t="shared" si="11"/>
        <v>0</v>
      </c>
      <c r="F55" s="275"/>
      <c r="G55" s="275"/>
      <c r="H55" s="283"/>
      <c r="I55" s="283"/>
      <c r="J55" s="283"/>
    </row>
    <row r="56" spans="2:10" outlineLevel="1">
      <c r="B56" s="344" t="s">
        <v>643</v>
      </c>
      <c r="C56" s="293" t="s">
        <v>113</v>
      </c>
      <c r="D56" s="283" t="s">
        <v>45</v>
      </c>
      <c r="E56" s="275"/>
      <c r="F56" s="275"/>
      <c r="G56" s="275"/>
      <c r="H56" s="283"/>
      <c r="I56" s="283"/>
      <c r="J56" s="283"/>
    </row>
    <row r="57" spans="2:10" ht="14.25" customHeight="1">
      <c r="B57" s="338" t="s">
        <v>644</v>
      </c>
      <c r="C57" s="290" t="s">
        <v>645</v>
      </c>
      <c r="D57" s="338" t="s">
        <v>45</v>
      </c>
      <c r="E57" s="333">
        <f>SUM(F57:G57)</f>
        <v>440.68240000000003</v>
      </c>
      <c r="F57" s="333">
        <f>F58+F59+F60+F63+F64+F65+F73+F74</f>
        <v>180.00620000000001</v>
      </c>
      <c r="G57" s="333">
        <f t="shared" ref="G57:J57" si="13">G58+G59+G60+G63+G64+G65+G73+G74</f>
        <v>260.67619999999999</v>
      </c>
      <c r="H57" s="333">
        <f t="shared" si="13"/>
        <v>0</v>
      </c>
      <c r="I57" s="333">
        <f t="shared" si="13"/>
        <v>0</v>
      </c>
      <c r="J57" s="333">
        <f t="shared" si="13"/>
        <v>0</v>
      </c>
    </row>
    <row r="58" spans="2:10">
      <c r="B58" s="283" t="s">
        <v>646</v>
      </c>
      <c r="C58" s="291" t="s">
        <v>647</v>
      </c>
      <c r="D58" s="283" t="s">
        <v>45</v>
      </c>
      <c r="E58" s="275">
        <f t="shared" si="11"/>
        <v>0</v>
      </c>
      <c r="F58" s="275"/>
      <c r="G58" s="275"/>
      <c r="H58" s="283"/>
      <c r="I58" s="283"/>
      <c r="J58" s="283">
        <f t="shared" si="8"/>
        <v>0</v>
      </c>
    </row>
    <row r="59" spans="2:10">
      <c r="B59" s="283" t="s">
        <v>648</v>
      </c>
      <c r="C59" s="291" t="s">
        <v>649</v>
      </c>
      <c r="D59" s="283" t="s">
        <v>45</v>
      </c>
      <c r="E59" s="275">
        <f t="shared" si="11"/>
        <v>0</v>
      </c>
      <c r="F59" s="275"/>
      <c r="G59" s="275"/>
      <c r="H59" s="283"/>
      <c r="I59" s="283"/>
      <c r="J59" s="283">
        <f t="shared" si="8"/>
        <v>0</v>
      </c>
    </row>
    <row r="60" spans="2:10">
      <c r="B60" s="337" t="s">
        <v>650</v>
      </c>
      <c r="C60" s="294" t="s">
        <v>651</v>
      </c>
      <c r="D60" s="283" t="s">
        <v>45</v>
      </c>
      <c r="E60" s="275">
        <f>SUM(F60:G60)</f>
        <v>273.2724</v>
      </c>
      <c r="F60" s="334">
        <f>SUM(F61:F62)</f>
        <v>136.6362</v>
      </c>
      <c r="G60" s="334">
        <f>SUM(G61:G62)</f>
        <v>136.6362</v>
      </c>
      <c r="H60" s="334">
        <f t="shared" ref="H60:J60" si="14">SUM(H61:H62)</f>
        <v>0</v>
      </c>
      <c r="I60" s="334">
        <f t="shared" si="14"/>
        <v>0</v>
      </c>
      <c r="J60" s="334">
        <f t="shared" si="14"/>
        <v>0</v>
      </c>
    </row>
    <row r="61" spans="2:10" s="295" customFormat="1" outlineLevel="1">
      <c r="B61" s="336"/>
      <c r="C61" s="293" t="s">
        <v>86</v>
      </c>
      <c r="D61" s="283" t="s">
        <v>45</v>
      </c>
      <c r="E61" s="275">
        <f>SUM(F61:G61)</f>
        <v>0</v>
      </c>
      <c r="F61" s="335"/>
      <c r="G61" s="335"/>
      <c r="H61" s="336"/>
      <c r="I61" s="336"/>
      <c r="J61" s="336"/>
    </row>
    <row r="62" spans="2:10" s="295" customFormat="1" outlineLevel="1">
      <c r="B62" s="336"/>
      <c r="C62" s="293" t="s">
        <v>87</v>
      </c>
      <c r="D62" s="283" t="s">
        <v>45</v>
      </c>
      <c r="E62" s="354">
        <f>SUBTOTAL(9,F62:G62)</f>
        <v>273.2724</v>
      </c>
      <c r="F62" s="354">
        <f>68.3181+68.3181</f>
        <v>136.6362</v>
      </c>
      <c r="G62" s="354">
        <f>68.3181+68.3181</f>
        <v>136.6362</v>
      </c>
      <c r="H62" s="336"/>
      <c r="I62" s="336"/>
      <c r="J62" s="336"/>
    </row>
    <row r="63" spans="2:10">
      <c r="B63" s="283" t="s">
        <v>652</v>
      </c>
      <c r="C63" s="291" t="s">
        <v>653</v>
      </c>
      <c r="D63" s="283" t="s">
        <v>45</v>
      </c>
      <c r="E63" s="275">
        <f t="shared" ref="E63:E64" si="15">SUM(F63:G63)</f>
        <v>0</v>
      </c>
      <c r="F63" s="275"/>
      <c r="G63" s="275"/>
      <c r="H63" s="283"/>
      <c r="I63" s="283"/>
      <c r="J63" s="283">
        <f t="shared" si="8"/>
        <v>0</v>
      </c>
    </row>
    <row r="64" spans="2:10">
      <c r="B64" s="283" t="s">
        <v>654</v>
      </c>
      <c r="C64" s="291" t="s">
        <v>99</v>
      </c>
      <c r="D64" s="283" t="s">
        <v>45</v>
      </c>
      <c r="E64" s="275">
        <f t="shared" si="15"/>
        <v>0</v>
      </c>
      <c r="F64" s="275"/>
      <c r="G64" s="275"/>
      <c r="H64" s="283"/>
      <c r="I64" s="283"/>
      <c r="J64" s="283"/>
    </row>
    <row r="65" spans="2:10">
      <c r="B65" s="283" t="s">
        <v>655</v>
      </c>
      <c r="C65" s="291" t="s">
        <v>100</v>
      </c>
      <c r="D65" s="283" t="s">
        <v>45</v>
      </c>
      <c r="E65" s="275">
        <f>SUM(F65:G65)</f>
        <v>167.41</v>
      </c>
      <c r="F65" s="275">
        <f>SUM(F66:F72)</f>
        <v>43.37</v>
      </c>
      <c r="G65" s="275">
        <f>SUM(G66:G72)</f>
        <v>124.03999999999999</v>
      </c>
      <c r="H65" s="275">
        <f t="shared" ref="H65:J65" si="16">SUM(H66:H72)</f>
        <v>0</v>
      </c>
      <c r="I65" s="275">
        <f t="shared" si="16"/>
        <v>0</v>
      </c>
      <c r="J65" s="275">
        <f t="shared" si="16"/>
        <v>0</v>
      </c>
    </row>
    <row r="66" spans="2:10" s="295" customFormat="1" outlineLevel="1">
      <c r="B66" s="336" t="s">
        <v>656</v>
      </c>
      <c r="C66" s="293" t="s">
        <v>125</v>
      </c>
      <c r="D66" s="283" t="s">
        <v>45</v>
      </c>
      <c r="E66" s="354">
        <v>40.67</v>
      </c>
      <c r="F66" s="354"/>
      <c r="G66" s="354">
        <f>E66-F66</f>
        <v>40.67</v>
      </c>
      <c r="H66" s="336"/>
      <c r="I66" s="336"/>
      <c r="J66" s="336"/>
    </row>
    <row r="67" spans="2:10" s="295" customFormat="1" outlineLevel="1">
      <c r="B67" s="336" t="s">
        <v>657</v>
      </c>
      <c r="C67" s="293" t="s">
        <v>126</v>
      </c>
      <c r="D67" s="283" t="s">
        <v>45</v>
      </c>
      <c r="E67" s="354">
        <v>10.45</v>
      </c>
      <c r="F67" s="354">
        <f t="shared" ref="F67:F72" si="17">E67/2</f>
        <v>5.2249999999999996</v>
      </c>
      <c r="G67" s="354">
        <f t="shared" ref="G67:G72" si="18">E67-F67</f>
        <v>5.2249999999999996</v>
      </c>
      <c r="H67" s="336"/>
      <c r="I67" s="336"/>
      <c r="J67" s="336"/>
    </row>
    <row r="68" spans="2:10" s="295" customFormat="1" outlineLevel="1">
      <c r="B68" s="336" t="s">
        <v>658</v>
      </c>
      <c r="C68" s="293" t="s">
        <v>127</v>
      </c>
      <c r="D68" s="283" t="s">
        <v>45</v>
      </c>
      <c r="E68" s="354">
        <v>4.0599999999999996</v>
      </c>
      <c r="F68" s="354">
        <f t="shared" si="17"/>
        <v>2.0299999999999998</v>
      </c>
      <c r="G68" s="354">
        <f t="shared" si="18"/>
        <v>2.0299999999999998</v>
      </c>
      <c r="H68" s="336"/>
      <c r="I68" s="336"/>
      <c r="J68" s="336"/>
    </row>
    <row r="69" spans="2:10" s="295" customFormat="1" outlineLevel="1">
      <c r="B69" s="336" t="s">
        <v>659</v>
      </c>
      <c r="C69" s="293" t="s">
        <v>128</v>
      </c>
      <c r="D69" s="283" t="s">
        <v>45</v>
      </c>
      <c r="E69" s="354">
        <v>2.61</v>
      </c>
      <c r="F69" s="354">
        <f t="shared" si="17"/>
        <v>1.3049999999999999</v>
      </c>
      <c r="G69" s="354">
        <f t="shared" si="18"/>
        <v>1.3049999999999999</v>
      </c>
      <c r="H69" s="336"/>
      <c r="I69" s="336"/>
      <c r="J69" s="336"/>
    </row>
    <row r="70" spans="2:10" s="295" customFormat="1" outlineLevel="1">
      <c r="B70" s="336" t="s">
        <v>660</v>
      </c>
      <c r="C70" s="293" t="s">
        <v>129</v>
      </c>
      <c r="D70" s="283" t="s">
        <v>45</v>
      </c>
      <c r="E70" s="354">
        <f>1.21+75.33+7.23+8.52</f>
        <v>92.289999999999992</v>
      </c>
      <c r="F70" s="354">
        <f>E70/2-20</f>
        <v>26.144999999999996</v>
      </c>
      <c r="G70" s="354">
        <f t="shared" si="18"/>
        <v>66.144999999999996</v>
      </c>
      <c r="H70" s="336"/>
      <c r="I70" s="336"/>
      <c r="J70" s="336"/>
    </row>
    <row r="71" spans="2:10" s="295" customFormat="1" outlineLevel="1">
      <c r="B71" s="336" t="s">
        <v>661</v>
      </c>
      <c r="C71" s="293" t="s">
        <v>130</v>
      </c>
      <c r="D71" s="283" t="s">
        <v>45</v>
      </c>
      <c r="E71" s="354"/>
      <c r="F71" s="354">
        <f t="shared" si="17"/>
        <v>0</v>
      </c>
      <c r="G71" s="354">
        <f t="shared" si="18"/>
        <v>0</v>
      </c>
      <c r="H71" s="336"/>
      <c r="I71" s="336"/>
      <c r="J71" s="336"/>
    </row>
    <row r="72" spans="2:10" s="295" customFormat="1" outlineLevel="1">
      <c r="B72" s="336" t="s">
        <v>662</v>
      </c>
      <c r="C72" s="293" t="s">
        <v>131</v>
      </c>
      <c r="D72" s="283" t="s">
        <v>45</v>
      </c>
      <c r="E72" s="354">
        <v>17.329999999999998</v>
      </c>
      <c r="F72" s="354">
        <f t="shared" si="17"/>
        <v>8.6649999999999991</v>
      </c>
      <c r="G72" s="354">
        <f t="shared" si="18"/>
        <v>8.6649999999999991</v>
      </c>
      <c r="H72" s="336"/>
      <c r="I72" s="336"/>
      <c r="J72" s="336"/>
    </row>
    <row r="73" spans="2:10" hidden="1" outlineLevel="1">
      <c r="B73" s="283" t="s">
        <v>663</v>
      </c>
      <c r="C73" s="291" t="s">
        <v>101</v>
      </c>
      <c r="D73" s="283"/>
      <c r="E73" s="275">
        <f>SUM(F73:G73)</f>
        <v>0</v>
      </c>
      <c r="F73" s="275"/>
      <c r="G73" s="275"/>
      <c r="H73" s="283"/>
      <c r="I73" s="283"/>
      <c r="J73" s="283"/>
    </row>
    <row r="74" spans="2:10" hidden="1" outlineLevel="1">
      <c r="B74" s="283" t="s">
        <v>664</v>
      </c>
      <c r="C74" s="291" t="s">
        <v>665</v>
      </c>
      <c r="D74" s="283"/>
      <c r="E74" s="275">
        <f>SUM(F74:G74)</f>
        <v>0</v>
      </c>
      <c r="F74" s="275"/>
      <c r="G74" s="275"/>
      <c r="H74" s="283"/>
      <c r="I74" s="283"/>
      <c r="J74" s="283"/>
    </row>
    <row r="75" spans="2:10" collapsed="1">
      <c r="B75" s="338">
        <v>2</v>
      </c>
      <c r="C75" s="296" t="s">
        <v>46</v>
      </c>
      <c r="D75" s="338" t="s">
        <v>45</v>
      </c>
      <c r="E75" s="333">
        <f t="shared" ref="E75:J75" si="19">E76+E77+E78</f>
        <v>482.65000000000009</v>
      </c>
      <c r="F75" s="333">
        <f t="shared" si="19"/>
        <v>177.32000000000002</v>
      </c>
      <c r="G75" s="333">
        <f t="shared" si="19"/>
        <v>305.33000000000004</v>
      </c>
      <c r="H75" s="333">
        <f t="shared" si="19"/>
        <v>0</v>
      </c>
      <c r="I75" s="333">
        <f t="shared" si="19"/>
        <v>0</v>
      </c>
      <c r="J75" s="333">
        <f t="shared" si="19"/>
        <v>0</v>
      </c>
    </row>
    <row r="76" spans="2:10" ht="33.75" customHeight="1">
      <c r="B76" s="283" t="s">
        <v>10</v>
      </c>
      <c r="C76" s="292" t="s">
        <v>666</v>
      </c>
      <c r="D76" s="283" t="s">
        <v>45</v>
      </c>
      <c r="E76" s="354">
        <f>F76+G76</f>
        <v>482.65000000000009</v>
      </c>
      <c r="F76" s="354">
        <f>16.89+178.53-29.5+3.4+8</f>
        <v>177.32000000000002</v>
      </c>
      <c r="G76" s="354">
        <f>241.61+16.89+28.73+29.5-3.4-8</f>
        <v>305.33000000000004</v>
      </c>
      <c r="H76" s="283"/>
      <c r="I76" s="283"/>
      <c r="J76" s="283">
        <f t="shared" si="8"/>
        <v>0</v>
      </c>
    </row>
    <row r="77" spans="2:10" ht="45" hidden="1">
      <c r="B77" s="283" t="s">
        <v>11</v>
      </c>
      <c r="C77" s="292" t="s">
        <v>667</v>
      </c>
      <c r="D77" s="283" t="s">
        <v>45</v>
      </c>
      <c r="E77" s="275">
        <f t="shared" ref="E77:E80" si="20">SUM(F77:G77)</f>
        <v>0</v>
      </c>
      <c r="F77" s="275"/>
      <c r="G77" s="275"/>
      <c r="H77" s="283"/>
      <c r="I77" s="283"/>
      <c r="J77" s="283">
        <f t="shared" si="8"/>
        <v>0</v>
      </c>
    </row>
    <row r="78" spans="2:10" ht="30" hidden="1">
      <c r="B78" s="283" t="s">
        <v>12</v>
      </c>
      <c r="C78" s="292" t="s">
        <v>47</v>
      </c>
      <c r="D78" s="283" t="s">
        <v>45</v>
      </c>
      <c r="E78" s="275">
        <f t="shared" ref="E78:F78" si="21">E79+E80</f>
        <v>0</v>
      </c>
      <c r="F78" s="275">
        <f t="shared" si="21"/>
        <v>0</v>
      </c>
      <c r="G78" s="275">
        <f>G79+G80</f>
        <v>0</v>
      </c>
      <c r="H78" s="275">
        <f t="shared" ref="H78:J78" si="22">H79+H80</f>
        <v>0</v>
      </c>
      <c r="I78" s="275">
        <f t="shared" si="22"/>
        <v>0</v>
      </c>
      <c r="J78" s="275">
        <f t="shared" si="22"/>
        <v>0</v>
      </c>
    </row>
    <row r="79" spans="2:10" hidden="1">
      <c r="B79" s="283" t="s">
        <v>668</v>
      </c>
      <c r="C79" s="291" t="s">
        <v>669</v>
      </c>
      <c r="D79" s="283" t="s">
        <v>45</v>
      </c>
      <c r="E79" s="275">
        <f t="shared" si="20"/>
        <v>0</v>
      </c>
      <c r="F79" s="275"/>
      <c r="G79" s="275"/>
      <c r="H79" s="283"/>
      <c r="I79" s="283"/>
      <c r="J79" s="283">
        <f t="shared" si="8"/>
        <v>0</v>
      </c>
    </row>
    <row r="80" spans="2:10" ht="30" hidden="1">
      <c r="B80" s="283" t="s">
        <v>670</v>
      </c>
      <c r="C80" s="291" t="s">
        <v>671</v>
      </c>
      <c r="D80" s="283" t="s">
        <v>45</v>
      </c>
      <c r="E80" s="275">
        <f t="shared" si="20"/>
        <v>0</v>
      </c>
      <c r="F80" s="275"/>
      <c r="G80" s="275"/>
      <c r="H80" s="283"/>
      <c r="I80" s="283"/>
      <c r="J80" s="283">
        <f t="shared" si="8"/>
        <v>0</v>
      </c>
    </row>
    <row r="81" spans="2:10">
      <c r="B81" s="338">
        <v>3</v>
      </c>
      <c r="C81" s="296" t="s">
        <v>48</v>
      </c>
      <c r="D81" s="338" t="s">
        <v>45</v>
      </c>
      <c r="E81" s="333">
        <f>E82+E90+E95+E96+E97+E98+E99</f>
        <v>1881.3934282921184</v>
      </c>
      <c r="F81" s="333">
        <f>F82+F90+F95+F96+F97+F98+F99</f>
        <v>940.69671414605921</v>
      </c>
      <c r="G81" s="333">
        <f t="shared" ref="G81:J81" si="23">G82+G90+G95+G96+G97+G98+G99</f>
        <v>940.69671414605921</v>
      </c>
      <c r="H81" s="333">
        <f t="shared" si="23"/>
        <v>0</v>
      </c>
      <c r="I81" s="333">
        <f t="shared" si="23"/>
        <v>0</v>
      </c>
      <c r="J81" s="333">
        <f t="shared" si="23"/>
        <v>0</v>
      </c>
    </row>
    <row r="82" spans="2:10">
      <c r="B82" s="283" t="s">
        <v>13</v>
      </c>
      <c r="C82" s="537" t="s">
        <v>672</v>
      </c>
      <c r="D82" s="283" t="s">
        <v>45</v>
      </c>
      <c r="E82" s="275">
        <f>SUM(F82:G82)</f>
        <v>0</v>
      </c>
      <c r="F82" s="275">
        <f>SUM(F83:F89)</f>
        <v>0</v>
      </c>
      <c r="G82" s="275">
        <f t="shared" ref="G82:J82" si="24">SUM(G83:G89)</f>
        <v>0</v>
      </c>
      <c r="H82" s="275">
        <f t="shared" si="24"/>
        <v>0</v>
      </c>
      <c r="I82" s="275">
        <f t="shared" si="24"/>
        <v>0</v>
      </c>
      <c r="J82" s="275">
        <f t="shared" si="24"/>
        <v>0</v>
      </c>
    </row>
    <row r="83" spans="2:10" hidden="1" outlineLevel="1">
      <c r="B83" s="283" t="s">
        <v>503</v>
      </c>
      <c r="C83" s="291" t="s">
        <v>49</v>
      </c>
      <c r="D83" s="283" t="s">
        <v>45</v>
      </c>
      <c r="E83" s="275">
        <f>SUM(F83:G83)</f>
        <v>0</v>
      </c>
      <c r="F83" s="275"/>
      <c r="G83" s="275"/>
      <c r="H83" s="283"/>
      <c r="I83" s="283"/>
      <c r="J83" s="283">
        <f t="shared" ref="J83:J139" si="25">H83-I83</f>
        <v>0</v>
      </c>
    </row>
    <row r="84" spans="2:10" hidden="1" outlineLevel="1">
      <c r="B84" s="283" t="s">
        <v>504</v>
      </c>
      <c r="C84" s="291" t="s">
        <v>50</v>
      </c>
      <c r="D84" s="283" t="s">
        <v>45</v>
      </c>
      <c r="E84" s="275">
        <f>SUM(F84:G84)</f>
        <v>0</v>
      </c>
      <c r="F84" s="275"/>
      <c r="G84" s="275"/>
      <c r="H84" s="283"/>
      <c r="I84" s="283"/>
      <c r="J84" s="283">
        <f t="shared" si="25"/>
        <v>0</v>
      </c>
    </row>
    <row r="85" spans="2:10" hidden="1" outlineLevel="1">
      <c r="B85" s="283" t="s">
        <v>505</v>
      </c>
      <c r="C85" s="291" t="s">
        <v>51</v>
      </c>
      <c r="D85" s="283" t="s">
        <v>45</v>
      </c>
      <c r="E85" s="275">
        <f t="shared" ref="E85:E89" si="26">SUM(F85:G85)</f>
        <v>0</v>
      </c>
      <c r="F85" s="275"/>
      <c r="G85" s="275"/>
      <c r="H85" s="283"/>
      <c r="I85" s="283"/>
      <c r="J85" s="283">
        <f t="shared" si="25"/>
        <v>0</v>
      </c>
    </row>
    <row r="86" spans="2:10" hidden="1" outlineLevel="1">
      <c r="B86" s="283" t="s">
        <v>673</v>
      </c>
      <c r="C86" s="291" t="s">
        <v>674</v>
      </c>
      <c r="D86" s="283" t="s">
        <v>45</v>
      </c>
      <c r="E86" s="275">
        <f t="shared" si="26"/>
        <v>0</v>
      </c>
      <c r="F86" s="275"/>
      <c r="G86" s="275"/>
      <c r="H86" s="283"/>
      <c r="I86" s="283"/>
      <c r="J86" s="283">
        <f t="shared" si="25"/>
        <v>0</v>
      </c>
    </row>
    <row r="87" spans="2:10" hidden="1" outlineLevel="1">
      <c r="B87" s="283" t="s">
        <v>675</v>
      </c>
      <c r="C87" s="291" t="s">
        <v>676</v>
      </c>
      <c r="D87" s="283" t="s">
        <v>45</v>
      </c>
      <c r="E87" s="275">
        <f t="shared" si="26"/>
        <v>0</v>
      </c>
      <c r="F87" s="275"/>
      <c r="G87" s="275"/>
      <c r="H87" s="283"/>
      <c r="I87" s="283"/>
      <c r="J87" s="283">
        <f t="shared" si="25"/>
        <v>0</v>
      </c>
    </row>
    <row r="88" spans="2:10" hidden="1" outlineLevel="1">
      <c r="B88" s="283" t="s">
        <v>677</v>
      </c>
      <c r="C88" s="291" t="s">
        <v>678</v>
      </c>
      <c r="D88" s="283" t="s">
        <v>45</v>
      </c>
      <c r="E88" s="275">
        <f t="shared" si="26"/>
        <v>0</v>
      </c>
      <c r="F88" s="275"/>
      <c r="G88" s="275"/>
      <c r="H88" s="283"/>
      <c r="I88" s="283"/>
      <c r="J88" s="283">
        <f t="shared" si="25"/>
        <v>0</v>
      </c>
    </row>
    <row r="89" spans="2:10" hidden="1" outlineLevel="1">
      <c r="B89" s="283" t="s">
        <v>679</v>
      </c>
      <c r="C89" s="291" t="s">
        <v>680</v>
      </c>
      <c r="D89" s="283" t="s">
        <v>45</v>
      </c>
      <c r="E89" s="275">
        <f t="shared" si="26"/>
        <v>0</v>
      </c>
      <c r="F89" s="275"/>
      <c r="G89" s="275"/>
      <c r="H89" s="283"/>
      <c r="I89" s="283"/>
      <c r="J89" s="283">
        <f t="shared" si="25"/>
        <v>0</v>
      </c>
    </row>
    <row r="90" spans="2:10" ht="28.5" customHeight="1" collapsed="1">
      <c r="B90" s="283" t="s">
        <v>14</v>
      </c>
      <c r="C90" s="292" t="s">
        <v>681</v>
      </c>
      <c r="D90" s="283" t="s">
        <v>45</v>
      </c>
      <c r="E90" s="275">
        <f>E91+E92+E93+E94</f>
        <v>1881.3934282921184</v>
      </c>
      <c r="F90" s="275">
        <f t="shared" ref="F90:J90" si="27">F91+F92+F93+F94</f>
        <v>940.69671414605921</v>
      </c>
      <c r="G90" s="275">
        <f t="shared" si="27"/>
        <v>940.69671414605921</v>
      </c>
      <c r="H90" s="275">
        <f t="shared" si="27"/>
        <v>0</v>
      </c>
      <c r="I90" s="275">
        <f t="shared" si="27"/>
        <v>0</v>
      </c>
      <c r="J90" s="275">
        <f t="shared" si="27"/>
        <v>0</v>
      </c>
    </row>
    <row r="91" spans="2:10">
      <c r="B91" s="283" t="s">
        <v>682</v>
      </c>
      <c r="C91" s="538" t="s">
        <v>683</v>
      </c>
      <c r="D91" s="283" t="s">
        <v>45</v>
      </c>
      <c r="E91" s="354">
        <f>'ФОТ НСП ВО'!D57</f>
        <v>1309.2883473825793</v>
      </c>
      <c r="F91" s="354">
        <f>E91/2</f>
        <v>654.64417369128967</v>
      </c>
      <c r="G91" s="354">
        <f>E91-F91</f>
        <v>654.64417369128967</v>
      </c>
      <c r="H91" s="283"/>
      <c r="I91" s="283"/>
      <c r="J91" s="283">
        <f t="shared" si="25"/>
        <v>0</v>
      </c>
    </row>
    <row r="92" spans="2:10" ht="30">
      <c r="B92" s="283" t="s">
        <v>684</v>
      </c>
      <c r="C92" s="291" t="s">
        <v>685</v>
      </c>
      <c r="D92" s="283" t="s">
        <v>45</v>
      </c>
      <c r="E92" s="354">
        <f>E91*30.2%</f>
        <v>395.40508090953892</v>
      </c>
      <c r="F92" s="354">
        <f t="shared" ref="F92:F94" si="28">E92/2</f>
        <v>197.70254045476946</v>
      </c>
      <c r="G92" s="354">
        <f t="shared" ref="G92:G94" si="29">E92-F92</f>
        <v>197.70254045476946</v>
      </c>
      <c r="H92" s="283"/>
      <c r="I92" s="283"/>
      <c r="J92" s="283">
        <f t="shared" si="25"/>
        <v>0</v>
      </c>
    </row>
    <row r="93" spans="2:10">
      <c r="B93" s="283" t="s">
        <v>686</v>
      </c>
      <c r="C93" s="291" t="s">
        <v>120</v>
      </c>
      <c r="D93" s="283" t="s">
        <v>45</v>
      </c>
      <c r="E93" s="354">
        <f>'ФОТ НСП ВО'!D59</f>
        <v>172.98000000000002</v>
      </c>
      <c r="F93" s="354">
        <f t="shared" si="28"/>
        <v>86.490000000000009</v>
      </c>
      <c r="G93" s="354">
        <f t="shared" si="29"/>
        <v>86.490000000000009</v>
      </c>
      <c r="H93" s="283"/>
      <c r="I93" s="283"/>
      <c r="J93" s="283"/>
    </row>
    <row r="94" spans="2:10">
      <c r="B94" s="283" t="s">
        <v>687</v>
      </c>
      <c r="C94" s="291" t="s">
        <v>626</v>
      </c>
      <c r="D94" s="283" t="s">
        <v>45</v>
      </c>
      <c r="E94" s="354">
        <f>'ФОТ НСП ВО'!D61</f>
        <v>3.72</v>
      </c>
      <c r="F94" s="354">
        <f t="shared" si="28"/>
        <v>1.86</v>
      </c>
      <c r="G94" s="354">
        <f t="shared" si="29"/>
        <v>1.86</v>
      </c>
      <c r="H94" s="283"/>
      <c r="I94" s="283"/>
      <c r="J94" s="283"/>
    </row>
    <row r="95" spans="2:10" ht="45" hidden="1" outlineLevel="1">
      <c r="B95" s="283" t="s">
        <v>15</v>
      </c>
      <c r="C95" s="292" t="s">
        <v>688</v>
      </c>
      <c r="D95" s="283" t="s">
        <v>45</v>
      </c>
      <c r="E95" s="275">
        <f t="shared" ref="E95:E101" si="30">SUM(F95:G95)</f>
        <v>0</v>
      </c>
      <c r="F95" s="275"/>
      <c r="G95" s="275"/>
      <c r="H95" s="283"/>
      <c r="I95" s="283"/>
      <c r="J95" s="283">
        <f t="shared" si="25"/>
        <v>0</v>
      </c>
    </row>
    <row r="96" spans="2:10" hidden="1" outlineLevel="1">
      <c r="B96" s="283" t="s">
        <v>16</v>
      </c>
      <c r="C96" s="292" t="s">
        <v>689</v>
      </c>
      <c r="D96" s="283" t="s">
        <v>45</v>
      </c>
      <c r="E96" s="275">
        <f t="shared" si="30"/>
        <v>0</v>
      </c>
      <c r="F96" s="275"/>
      <c r="G96" s="275"/>
      <c r="H96" s="283"/>
      <c r="I96" s="283"/>
      <c r="J96" s="283">
        <f t="shared" si="25"/>
        <v>0</v>
      </c>
    </row>
    <row r="97" spans="2:10" hidden="1" outlineLevel="1">
      <c r="B97" s="283" t="s">
        <v>17</v>
      </c>
      <c r="C97" s="292" t="s">
        <v>690</v>
      </c>
      <c r="D97" s="283" t="s">
        <v>45</v>
      </c>
      <c r="E97" s="275">
        <f t="shared" si="30"/>
        <v>0</v>
      </c>
      <c r="F97" s="275"/>
      <c r="G97" s="275"/>
      <c r="H97" s="283"/>
      <c r="I97" s="283"/>
      <c r="J97" s="283">
        <f t="shared" si="25"/>
        <v>0</v>
      </c>
    </row>
    <row r="98" spans="2:10" hidden="1" outlineLevel="1">
      <c r="B98" s="283" t="s">
        <v>52</v>
      </c>
      <c r="C98" s="292" t="s">
        <v>691</v>
      </c>
      <c r="D98" s="283" t="s">
        <v>45</v>
      </c>
      <c r="E98" s="275">
        <f t="shared" si="30"/>
        <v>0</v>
      </c>
      <c r="F98" s="275"/>
      <c r="G98" s="275"/>
      <c r="H98" s="283"/>
      <c r="I98" s="283"/>
      <c r="J98" s="283">
        <f t="shared" si="25"/>
        <v>0</v>
      </c>
    </row>
    <row r="99" spans="2:10" hidden="1" outlineLevel="1">
      <c r="B99" s="283" t="s">
        <v>53</v>
      </c>
      <c r="C99" s="292" t="s">
        <v>692</v>
      </c>
      <c r="D99" s="283" t="s">
        <v>45</v>
      </c>
      <c r="E99" s="275">
        <f t="shared" si="30"/>
        <v>0</v>
      </c>
      <c r="F99" s="275">
        <f>SUM(F100:F101)</f>
        <v>0</v>
      </c>
      <c r="G99" s="275">
        <f>SUM(G100:G101)</f>
        <v>0</v>
      </c>
      <c r="H99" s="275">
        <f t="shared" ref="H99:J99" si="31">SUM(H100:H101)</f>
        <v>0</v>
      </c>
      <c r="I99" s="275">
        <f t="shared" si="31"/>
        <v>0</v>
      </c>
      <c r="J99" s="275">
        <f t="shared" si="31"/>
        <v>0</v>
      </c>
    </row>
    <row r="100" spans="2:10" hidden="1" outlineLevel="1">
      <c r="B100" s="283" t="s">
        <v>693</v>
      </c>
      <c r="C100" s="291" t="s">
        <v>694</v>
      </c>
      <c r="D100" s="283" t="s">
        <v>45</v>
      </c>
      <c r="E100" s="275">
        <f t="shared" si="30"/>
        <v>0</v>
      </c>
      <c r="F100" s="275"/>
      <c r="G100" s="275"/>
      <c r="H100" s="283"/>
      <c r="I100" s="283"/>
      <c r="J100" s="283">
        <f t="shared" si="25"/>
        <v>0</v>
      </c>
    </row>
    <row r="101" spans="2:10" hidden="1" outlineLevel="1">
      <c r="B101" s="283" t="s">
        <v>695</v>
      </c>
      <c r="C101" s="291" t="s">
        <v>696</v>
      </c>
      <c r="D101" s="283" t="s">
        <v>45</v>
      </c>
      <c r="E101" s="275">
        <f t="shared" si="30"/>
        <v>0</v>
      </c>
      <c r="F101" s="275"/>
      <c r="G101" s="275"/>
      <c r="H101" s="283"/>
      <c r="I101" s="283"/>
      <c r="J101" s="283">
        <f t="shared" si="25"/>
        <v>0</v>
      </c>
    </row>
    <row r="102" spans="2:10" s="297" customFormat="1" collapsed="1">
      <c r="B102" s="338">
        <v>4</v>
      </c>
      <c r="C102" s="290" t="s">
        <v>697</v>
      </c>
      <c r="D102" s="338" t="s">
        <v>45</v>
      </c>
      <c r="E102" s="333">
        <f t="shared" ref="E102:J102" si="32">SUM(E103)</f>
        <v>0</v>
      </c>
      <c r="F102" s="333">
        <f t="shared" si="32"/>
        <v>0</v>
      </c>
      <c r="G102" s="333">
        <f t="shared" si="32"/>
        <v>0</v>
      </c>
      <c r="H102" s="333">
        <f t="shared" si="32"/>
        <v>0</v>
      </c>
      <c r="I102" s="333">
        <f t="shared" si="32"/>
        <v>0</v>
      </c>
      <c r="J102" s="333">
        <f t="shared" si="32"/>
        <v>0</v>
      </c>
    </row>
    <row r="103" spans="2:10">
      <c r="B103" s="283" t="s">
        <v>18</v>
      </c>
      <c r="C103" s="292" t="s">
        <v>698</v>
      </c>
      <c r="D103" s="283" t="s">
        <v>45</v>
      </c>
      <c r="E103" s="275">
        <f t="shared" ref="E103" si="33">SUM(F103:G103)</f>
        <v>0</v>
      </c>
      <c r="F103" s="275">
        <v>0</v>
      </c>
      <c r="G103" s="275">
        <v>0</v>
      </c>
      <c r="H103" s="275"/>
      <c r="I103" s="275"/>
      <c r="J103" s="275"/>
    </row>
    <row r="104" spans="2:10">
      <c r="B104" s="338">
        <v>5</v>
      </c>
      <c r="C104" s="296" t="s">
        <v>54</v>
      </c>
      <c r="D104" s="338" t="s">
        <v>45</v>
      </c>
      <c r="E104" s="333">
        <f t="shared" ref="E104:J104" si="34">E105</f>
        <v>52</v>
      </c>
      <c r="F104" s="333">
        <f t="shared" si="34"/>
        <v>26</v>
      </c>
      <c r="G104" s="333">
        <f t="shared" si="34"/>
        <v>26</v>
      </c>
      <c r="H104" s="333">
        <f t="shared" si="34"/>
        <v>0</v>
      </c>
      <c r="I104" s="333">
        <f t="shared" si="34"/>
        <v>0</v>
      </c>
      <c r="J104" s="333">
        <f t="shared" si="34"/>
        <v>0</v>
      </c>
    </row>
    <row r="105" spans="2:10" ht="30">
      <c r="B105" s="283" t="s">
        <v>22</v>
      </c>
      <c r="C105" s="292" t="s">
        <v>699</v>
      </c>
      <c r="D105" s="283" t="s">
        <v>45</v>
      </c>
      <c r="E105" s="275">
        <f>'Амортизация ВО'!H47</f>
        <v>52</v>
      </c>
      <c r="F105" s="333">
        <f>E105/2</f>
        <v>26</v>
      </c>
      <c r="G105" s="333">
        <f>E105/2</f>
        <v>26</v>
      </c>
      <c r="H105" s="283"/>
      <c r="I105" s="283"/>
      <c r="J105" s="283">
        <f t="shared" si="25"/>
        <v>0</v>
      </c>
    </row>
    <row r="106" spans="2:10" ht="18" customHeight="1">
      <c r="B106" s="338">
        <v>6</v>
      </c>
      <c r="C106" s="539" t="s">
        <v>700</v>
      </c>
      <c r="D106" s="338" t="s">
        <v>45</v>
      </c>
      <c r="E106" s="333">
        <f>SUM(F106:G106)</f>
        <v>0</v>
      </c>
      <c r="F106" s="333">
        <f t="shared" ref="F106:J106" si="35">F107+F108+F109+F110</f>
        <v>0</v>
      </c>
      <c r="G106" s="333">
        <f t="shared" si="35"/>
        <v>0</v>
      </c>
      <c r="H106" s="333">
        <f t="shared" si="35"/>
        <v>0</v>
      </c>
      <c r="I106" s="333">
        <f t="shared" si="35"/>
        <v>0</v>
      </c>
      <c r="J106" s="333">
        <f t="shared" si="35"/>
        <v>0</v>
      </c>
    </row>
    <row r="107" spans="2:10" hidden="1" outlineLevel="1">
      <c r="B107" s="283" t="s">
        <v>26</v>
      </c>
      <c r="C107" s="292" t="s">
        <v>701</v>
      </c>
      <c r="D107" s="283" t="s">
        <v>45</v>
      </c>
      <c r="E107" s="275">
        <f t="shared" ref="E107:E110" si="36">SUM(F107:G107)</f>
        <v>0</v>
      </c>
      <c r="F107" s="275"/>
      <c r="G107" s="275"/>
      <c r="H107" s="275"/>
      <c r="I107" s="275"/>
      <c r="J107" s="275"/>
    </row>
    <row r="108" spans="2:10" hidden="1" outlineLevel="1">
      <c r="B108" s="283" t="s">
        <v>27</v>
      </c>
      <c r="C108" s="292" t="s">
        <v>702</v>
      </c>
      <c r="D108" s="283" t="s">
        <v>45</v>
      </c>
      <c r="E108" s="275">
        <f t="shared" si="36"/>
        <v>0</v>
      </c>
      <c r="F108" s="275"/>
      <c r="G108" s="275"/>
      <c r="H108" s="283"/>
      <c r="I108" s="283"/>
      <c r="J108" s="283">
        <f t="shared" si="25"/>
        <v>0</v>
      </c>
    </row>
    <row r="109" spans="2:10" hidden="1" outlineLevel="1">
      <c r="B109" s="283" t="s">
        <v>28</v>
      </c>
      <c r="C109" s="292" t="s">
        <v>703</v>
      </c>
      <c r="D109" s="283" t="s">
        <v>45</v>
      </c>
      <c r="E109" s="275">
        <f t="shared" si="36"/>
        <v>0</v>
      </c>
      <c r="F109" s="275"/>
      <c r="G109" s="275"/>
      <c r="H109" s="283"/>
      <c r="I109" s="283"/>
      <c r="J109" s="283">
        <f t="shared" si="25"/>
        <v>0</v>
      </c>
    </row>
    <row r="110" spans="2:10" hidden="1" outlineLevel="1">
      <c r="B110" s="283" t="s">
        <v>29</v>
      </c>
      <c r="C110" s="292" t="s">
        <v>704</v>
      </c>
      <c r="D110" s="283" t="s">
        <v>45</v>
      </c>
      <c r="E110" s="275">
        <f t="shared" si="36"/>
        <v>0</v>
      </c>
      <c r="F110" s="275">
        <v>0</v>
      </c>
      <c r="G110" s="275">
        <v>0</v>
      </c>
      <c r="H110" s="283"/>
      <c r="I110" s="283"/>
      <c r="J110" s="283">
        <f t="shared" si="25"/>
        <v>0</v>
      </c>
    </row>
    <row r="111" spans="2:10" collapsed="1">
      <c r="B111" s="338">
        <v>7</v>
      </c>
      <c r="C111" s="296" t="s">
        <v>705</v>
      </c>
      <c r="D111" s="338" t="s">
        <v>45</v>
      </c>
      <c r="E111" s="333">
        <f t="shared" ref="E111:J111" si="37">E112+E113+E114+E115+E116+E117+E118</f>
        <v>0</v>
      </c>
      <c r="F111" s="333">
        <f t="shared" si="37"/>
        <v>0</v>
      </c>
      <c r="G111" s="333">
        <f t="shared" si="37"/>
        <v>0</v>
      </c>
      <c r="H111" s="333">
        <f t="shared" si="37"/>
        <v>0</v>
      </c>
      <c r="I111" s="333">
        <f t="shared" si="37"/>
        <v>0</v>
      </c>
      <c r="J111" s="333">
        <f t="shared" si="37"/>
        <v>0</v>
      </c>
    </row>
    <row r="112" spans="2:10" hidden="1" outlineLevel="1">
      <c r="B112" s="283" t="s">
        <v>30</v>
      </c>
      <c r="C112" s="292" t="s">
        <v>55</v>
      </c>
      <c r="D112" s="283" t="s">
        <v>45</v>
      </c>
      <c r="E112" s="275">
        <f>SUM(F112:G112)</f>
        <v>0</v>
      </c>
      <c r="F112" s="275"/>
      <c r="G112" s="275"/>
      <c r="H112" s="283"/>
      <c r="I112" s="283"/>
      <c r="J112" s="283">
        <f t="shared" si="25"/>
        <v>0</v>
      </c>
    </row>
    <row r="113" spans="2:10" hidden="1" outlineLevel="1">
      <c r="B113" s="283" t="s">
        <v>31</v>
      </c>
      <c r="C113" s="292" t="s">
        <v>56</v>
      </c>
      <c r="D113" s="283" t="s">
        <v>45</v>
      </c>
      <c r="E113" s="275">
        <f t="shared" ref="E113:E118" si="38">SUM(F113:G113)</f>
        <v>0</v>
      </c>
      <c r="F113" s="275"/>
      <c r="G113" s="275"/>
      <c r="H113" s="283"/>
      <c r="I113" s="283"/>
      <c r="J113" s="283">
        <f t="shared" si="25"/>
        <v>0</v>
      </c>
    </row>
    <row r="114" spans="2:10" hidden="1" outlineLevel="1">
      <c r="B114" s="283" t="s">
        <v>32</v>
      </c>
      <c r="C114" s="292" t="s">
        <v>57</v>
      </c>
      <c r="D114" s="283" t="s">
        <v>45</v>
      </c>
      <c r="E114" s="275">
        <f t="shared" si="38"/>
        <v>0</v>
      </c>
      <c r="F114" s="275"/>
      <c r="G114" s="275"/>
      <c r="H114" s="283"/>
      <c r="I114" s="283"/>
      <c r="J114" s="283">
        <f t="shared" si="25"/>
        <v>0</v>
      </c>
    </row>
    <row r="115" spans="2:10" hidden="1" outlineLevel="1">
      <c r="B115" s="283" t="s">
        <v>58</v>
      </c>
      <c r="C115" s="292" t="s">
        <v>706</v>
      </c>
      <c r="D115" s="283" t="s">
        <v>45</v>
      </c>
      <c r="E115" s="275">
        <f t="shared" si="38"/>
        <v>0</v>
      </c>
      <c r="F115" s="275"/>
      <c r="G115" s="275"/>
      <c r="H115" s="283"/>
      <c r="I115" s="283"/>
      <c r="J115" s="283">
        <f t="shared" si="25"/>
        <v>0</v>
      </c>
    </row>
    <row r="116" spans="2:10" hidden="1" outlineLevel="1">
      <c r="B116" s="283" t="s">
        <v>59</v>
      </c>
      <c r="C116" s="292" t="s">
        <v>707</v>
      </c>
      <c r="D116" s="283" t="s">
        <v>45</v>
      </c>
      <c r="E116" s="275">
        <f t="shared" si="38"/>
        <v>0</v>
      </c>
      <c r="F116" s="275"/>
      <c r="G116" s="275"/>
      <c r="H116" s="283"/>
      <c r="I116" s="283"/>
      <c r="J116" s="283">
        <f t="shared" si="25"/>
        <v>0</v>
      </c>
    </row>
    <row r="117" spans="2:10" hidden="1" outlineLevel="1">
      <c r="B117" s="283" t="s">
        <v>708</v>
      </c>
      <c r="C117" s="292" t="s">
        <v>60</v>
      </c>
      <c r="D117" s="283" t="s">
        <v>45</v>
      </c>
      <c r="E117" s="275">
        <f t="shared" si="38"/>
        <v>0</v>
      </c>
      <c r="F117" s="275"/>
      <c r="G117" s="275"/>
      <c r="H117" s="283"/>
      <c r="I117" s="283"/>
      <c r="J117" s="283">
        <f t="shared" si="25"/>
        <v>0</v>
      </c>
    </row>
    <row r="118" spans="2:10" ht="45" hidden="1" outlineLevel="1">
      <c r="B118" s="283" t="s">
        <v>709</v>
      </c>
      <c r="C118" s="292" t="s">
        <v>710</v>
      </c>
      <c r="D118" s="283" t="s">
        <v>45</v>
      </c>
      <c r="E118" s="275">
        <f t="shared" si="38"/>
        <v>0</v>
      </c>
      <c r="F118" s="275"/>
      <c r="G118" s="275"/>
      <c r="H118" s="283"/>
      <c r="I118" s="283"/>
      <c r="J118" s="283">
        <f t="shared" si="25"/>
        <v>0</v>
      </c>
    </row>
    <row r="119" spans="2:10" collapsed="1">
      <c r="B119" s="338">
        <v>8</v>
      </c>
      <c r="C119" s="296" t="s">
        <v>61</v>
      </c>
      <c r="D119" s="338" t="s">
        <v>45</v>
      </c>
      <c r="E119" s="333">
        <f>E120+E121+E122</f>
        <v>1.7</v>
      </c>
      <c r="F119" s="333">
        <f t="shared" ref="F119:J119" si="39">F120+F121+F122</f>
        <v>0.85</v>
      </c>
      <c r="G119" s="333">
        <f t="shared" si="39"/>
        <v>0.85</v>
      </c>
      <c r="H119" s="333">
        <f t="shared" si="39"/>
        <v>0</v>
      </c>
      <c r="I119" s="333">
        <f t="shared" si="39"/>
        <v>0</v>
      </c>
      <c r="J119" s="333">
        <f t="shared" si="39"/>
        <v>0</v>
      </c>
    </row>
    <row r="120" spans="2:10">
      <c r="B120" s="283" t="s">
        <v>33</v>
      </c>
      <c r="C120" s="292" t="s">
        <v>711</v>
      </c>
      <c r="D120" s="283" t="s">
        <v>45</v>
      </c>
      <c r="E120" s="275">
        <f t="shared" ref="E120:E121" si="40">SUM(F120:G120)</f>
        <v>0</v>
      </c>
      <c r="F120" s="275"/>
      <c r="G120" s="275"/>
      <c r="H120" s="283"/>
      <c r="I120" s="283"/>
      <c r="J120" s="283">
        <f t="shared" si="25"/>
        <v>0</v>
      </c>
    </row>
    <row r="121" spans="2:10" ht="14.25" customHeight="1">
      <c r="B121" s="283" t="s">
        <v>62</v>
      </c>
      <c r="C121" s="292" t="s">
        <v>712</v>
      </c>
      <c r="D121" s="283" t="s">
        <v>45</v>
      </c>
      <c r="E121" s="275">
        <f t="shared" si="40"/>
        <v>0</v>
      </c>
      <c r="F121" s="275"/>
      <c r="G121" s="275"/>
      <c r="H121" s="283"/>
      <c r="I121" s="283"/>
      <c r="J121" s="283">
        <f t="shared" si="25"/>
        <v>0</v>
      </c>
    </row>
    <row r="122" spans="2:10" ht="32.25" customHeight="1">
      <c r="B122" s="283" t="s">
        <v>63</v>
      </c>
      <c r="C122" s="292" t="s">
        <v>713</v>
      </c>
      <c r="D122" s="283" t="s">
        <v>45</v>
      </c>
      <c r="E122" s="275">
        <f>SUM(E123:E136)</f>
        <v>1.7</v>
      </c>
      <c r="F122" s="275">
        <f t="shared" ref="F122:G122" si="41">SUM(F123:F136)</f>
        <v>0.85</v>
      </c>
      <c r="G122" s="275">
        <f t="shared" si="41"/>
        <v>0.85</v>
      </c>
      <c r="H122" s="283"/>
      <c r="I122" s="283"/>
      <c r="J122" s="283">
        <f t="shared" si="25"/>
        <v>0</v>
      </c>
    </row>
    <row r="123" spans="2:10" outlineLevel="1">
      <c r="B123" s="343" t="s">
        <v>714</v>
      </c>
      <c r="C123" s="267" t="s">
        <v>715</v>
      </c>
      <c r="D123" s="283" t="s">
        <v>45</v>
      </c>
      <c r="E123" s="275">
        <f t="shared" ref="E123:E136" si="42">SUM(F123:G123)</f>
        <v>0</v>
      </c>
      <c r="F123" s="275"/>
      <c r="G123" s="275"/>
      <c r="H123" s="283"/>
      <c r="I123" s="283"/>
      <c r="J123" s="283"/>
    </row>
    <row r="124" spans="2:10" ht="17.25" customHeight="1" outlineLevel="1">
      <c r="B124" s="343" t="s">
        <v>716</v>
      </c>
      <c r="C124" s="267" t="s">
        <v>717</v>
      </c>
      <c r="D124" s="283" t="s">
        <v>45</v>
      </c>
      <c r="E124" s="275">
        <f t="shared" si="42"/>
        <v>0</v>
      </c>
      <c r="F124" s="275"/>
      <c r="G124" s="275"/>
      <c r="H124" s="283"/>
      <c r="I124" s="283"/>
      <c r="J124" s="283"/>
    </row>
    <row r="125" spans="2:10" outlineLevel="1">
      <c r="B125" s="343" t="s">
        <v>718</v>
      </c>
      <c r="C125" s="267" t="s">
        <v>719</v>
      </c>
      <c r="D125" s="283" t="s">
        <v>45</v>
      </c>
      <c r="E125" s="275">
        <f t="shared" si="42"/>
        <v>0</v>
      </c>
      <c r="F125" s="275"/>
      <c r="G125" s="275"/>
      <c r="H125" s="283"/>
      <c r="I125" s="283"/>
      <c r="J125" s="283"/>
    </row>
    <row r="126" spans="2:10" outlineLevel="1">
      <c r="B126" s="343" t="s">
        <v>720</v>
      </c>
      <c r="C126" s="267" t="s">
        <v>721</v>
      </c>
      <c r="D126" s="283" t="s">
        <v>45</v>
      </c>
      <c r="E126" s="275">
        <f t="shared" si="42"/>
        <v>0</v>
      </c>
      <c r="F126" s="275"/>
      <c r="G126" s="275"/>
      <c r="H126" s="283"/>
      <c r="I126" s="283"/>
      <c r="J126" s="283"/>
    </row>
    <row r="127" spans="2:10" ht="18" customHeight="1" outlineLevel="1">
      <c r="B127" s="343" t="s">
        <v>722</v>
      </c>
      <c r="C127" s="267" t="s">
        <v>723</v>
      </c>
      <c r="D127" s="283" t="s">
        <v>45</v>
      </c>
      <c r="E127" s="275">
        <f t="shared" si="42"/>
        <v>0</v>
      </c>
      <c r="F127" s="275"/>
      <c r="G127" s="275"/>
      <c r="H127" s="283"/>
      <c r="I127" s="283"/>
      <c r="J127" s="283"/>
    </row>
    <row r="128" spans="2:10" outlineLevel="1">
      <c r="B128" s="343" t="s">
        <v>724</v>
      </c>
      <c r="C128" s="267" t="s">
        <v>725</v>
      </c>
      <c r="D128" s="283" t="s">
        <v>45</v>
      </c>
      <c r="E128" s="275">
        <f t="shared" si="42"/>
        <v>0</v>
      </c>
      <c r="F128" s="275"/>
      <c r="G128" s="275"/>
      <c r="H128" s="283"/>
      <c r="I128" s="283"/>
      <c r="J128" s="283"/>
    </row>
    <row r="129" spans="2:10" outlineLevel="1">
      <c r="B129" s="343" t="s">
        <v>726</v>
      </c>
      <c r="C129" s="267" t="s">
        <v>727</v>
      </c>
      <c r="D129" s="283" t="s">
        <v>45</v>
      </c>
      <c r="E129" s="275">
        <f t="shared" si="42"/>
        <v>0</v>
      </c>
      <c r="F129" s="275"/>
      <c r="G129" s="275"/>
      <c r="H129" s="283"/>
      <c r="I129" s="283"/>
      <c r="J129" s="283"/>
    </row>
    <row r="130" spans="2:10" outlineLevel="1">
      <c r="B130" s="343" t="s">
        <v>728</v>
      </c>
      <c r="C130" s="267" t="s">
        <v>95</v>
      </c>
      <c r="D130" s="283" t="s">
        <v>45</v>
      </c>
      <c r="E130" s="275">
        <f t="shared" si="42"/>
        <v>0</v>
      </c>
      <c r="F130" s="275"/>
      <c r="G130" s="275"/>
      <c r="H130" s="283"/>
      <c r="I130" s="283"/>
      <c r="J130" s="283"/>
    </row>
    <row r="131" spans="2:10" s="299" customFormat="1" ht="18" customHeight="1" outlineLevel="1">
      <c r="B131" s="345" t="s">
        <v>729</v>
      </c>
      <c r="C131" s="298" t="s">
        <v>118</v>
      </c>
      <c r="D131" s="337" t="s">
        <v>45</v>
      </c>
      <c r="E131" s="334">
        <f t="shared" si="42"/>
        <v>0</v>
      </c>
      <c r="F131" s="334"/>
      <c r="G131" s="334"/>
      <c r="H131" s="337"/>
      <c r="I131" s="337"/>
      <c r="J131" s="337"/>
    </row>
    <row r="132" spans="2:10" s="299" customFormat="1" ht="18.75" customHeight="1" outlineLevel="1">
      <c r="B132" s="345" t="s">
        <v>730</v>
      </c>
      <c r="C132" s="298" t="s">
        <v>119</v>
      </c>
      <c r="D132" s="337" t="s">
        <v>45</v>
      </c>
      <c r="E132" s="334">
        <f t="shared" si="42"/>
        <v>0</v>
      </c>
      <c r="F132" s="334"/>
      <c r="G132" s="334"/>
      <c r="H132" s="337"/>
      <c r="I132" s="337"/>
      <c r="J132" s="337"/>
    </row>
    <row r="133" spans="2:10" s="299" customFormat="1" outlineLevel="1">
      <c r="B133" s="345" t="s">
        <v>731</v>
      </c>
      <c r="C133" s="298" t="s">
        <v>96</v>
      </c>
      <c r="D133" s="337" t="s">
        <v>45</v>
      </c>
      <c r="E133" s="334">
        <f t="shared" si="42"/>
        <v>0</v>
      </c>
      <c r="F133" s="334"/>
      <c r="G133" s="334"/>
      <c r="H133" s="337"/>
      <c r="I133" s="337"/>
      <c r="J133" s="337"/>
    </row>
    <row r="134" spans="2:10" s="299" customFormat="1" ht="15" customHeight="1" outlineLevel="1">
      <c r="B134" s="345" t="s">
        <v>732</v>
      </c>
      <c r="C134" s="298" t="s">
        <v>97</v>
      </c>
      <c r="D134" s="370" t="s">
        <v>45</v>
      </c>
      <c r="E134" s="334">
        <v>1.7</v>
      </c>
      <c r="F134" s="335">
        <f>E134/2</f>
        <v>0.85</v>
      </c>
      <c r="G134" s="335">
        <f>E134-F134</f>
        <v>0.85</v>
      </c>
      <c r="H134" s="337"/>
      <c r="I134" s="337"/>
      <c r="J134" s="337"/>
    </row>
    <row r="135" spans="2:10" s="299" customFormat="1" ht="15" hidden="1" customHeight="1" outlineLevel="1">
      <c r="B135" s="345" t="s">
        <v>733</v>
      </c>
      <c r="C135" s="298" t="s">
        <v>160</v>
      </c>
      <c r="D135" s="337" t="s">
        <v>45</v>
      </c>
      <c r="E135" s="334">
        <f t="shared" si="42"/>
        <v>0</v>
      </c>
      <c r="F135" s="334"/>
      <c r="G135" s="334"/>
      <c r="H135" s="337"/>
      <c r="I135" s="337"/>
      <c r="J135" s="337"/>
    </row>
    <row r="136" spans="2:10" s="299" customFormat="1" ht="16.5" hidden="1" customHeight="1" outlineLevel="1">
      <c r="B136" s="345" t="s">
        <v>733</v>
      </c>
      <c r="C136" s="298" t="s">
        <v>98</v>
      </c>
      <c r="D136" s="337" t="s">
        <v>45</v>
      </c>
      <c r="E136" s="334">
        <f t="shared" si="42"/>
        <v>0</v>
      </c>
      <c r="F136" s="334"/>
      <c r="G136" s="334"/>
      <c r="H136" s="337"/>
      <c r="I136" s="337"/>
      <c r="J136" s="337"/>
    </row>
    <row r="137" spans="2:10" hidden="1" outlineLevel="1">
      <c r="B137" s="343"/>
      <c r="C137" s="267"/>
      <c r="D137" s="283"/>
      <c r="E137" s="275"/>
      <c r="F137" s="275"/>
      <c r="G137" s="275"/>
      <c r="H137" s="283"/>
      <c r="I137" s="283"/>
      <c r="J137" s="283"/>
    </row>
    <row r="138" spans="2:10" hidden="1">
      <c r="B138" s="283"/>
      <c r="C138" s="267" t="s">
        <v>113</v>
      </c>
      <c r="D138" s="336"/>
      <c r="E138" s="275"/>
      <c r="F138" s="275"/>
      <c r="G138" s="275"/>
      <c r="H138" s="283"/>
      <c r="I138" s="283"/>
      <c r="J138" s="283"/>
    </row>
    <row r="139" spans="2:10" s="297" customFormat="1">
      <c r="B139" s="338">
        <v>9</v>
      </c>
      <c r="C139" s="290" t="s">
        <v>734</v>
      </c>
      <c r="D139" s="338" t="s">
        <v>45</v>
      </c>
      <c r="E139" s="333">
        <f t="shared" ref="E139" si="43">SUM(F139:G139)</f>
        <v>281.09502234356376</v>
      </c>
      <c r="F139" s="333">
        <f>(F8+F75+F81+F102+F104+F106+F111)*5%</f>
        <v>132.83051117178186</v>
      </c>
      <c r="G139" s="333">
        <f>(G8+G75+G81+G102+G104+G106+G111)*5%</f>
        <v>148.26451117178186</v>
      </c>
      <c r="H139" s="338"/>
      <c r="I139" s="338"/>
      <c r="J139" s="338">
        <f t="shared" si="25"/>
        <v>0</v>
      </c>
    </row>
    <row r="140" spans="2:10">
      <c r="B140" s="338">
        <v>10</v>
      </c>
      <c r="C140" s="296" t="s">
        <v>735</v>
      </c>
      <c r="D140" s="338" t="s">
        <v>45</v>
      </c>
      <c r="E140" s="333">
        <f>E8+E75+E81+E102+E104+E106+E111+E119+E139</f>
        <v>5904.6954692148383</v>
      </c>
      <c r="F140" s="333">
        <f>F8+F75+F81+F102+F104+F106+F111+F119+F139</f>
        <v>2790.2907346074189</v>
      </c>
      <c r="G140" s="333">
        <f t="shared" ref="G140:J140" si="44">G8+G75+G81+G102+G104+G106+G111+G119+G139</f>
        <v>3114.404734607419</v>
      </c>
      <c r="H140" s="333">
        <f t="shared" si="44"/>
        <v>0</v>
      </c>
      <c r="I140" s="333">
        <f t="shared" si="44"/>
        <v>0</v>
      </c>
      <c r="J140" s="333">
        <f t="shared" si="44"/>
        <v>0</v>
      </c>
    </row>
    <row r="141" spans="2:10" s="300" customFormat="1">
      <c r="B141" s="341"/>
      <c r="D141" s="342"/>
      <c r="E141" s="339"/>
      <c r="F141" s="340"/>
      <c r="G141" s="340"/>
      <c r="H141" s="341"/>
      <c r="I141" s="341"/>
      <c r="J141" s="341"/>
    </row>
    <row r="142" spans="2:10" s="300" customFormat="1" hidden="1" outlineLevel="1">
      <c r="B142" s="341"/>
      <c r="D142" s="342"/>
      <c r="E142" s="340"/>
      <c r="F142" s="340"/>
      <c r="G142" s="340"/>
      <c r="H142" s="341"/>
      <c r="I142" s="341"/>
      <c r="J142" s="341"/>
    </row>
    <row r="143" spans="2:10" hidden="1" outlineLevel="1">
      <c r="C143" s="355"/>
    </row>
    <row r="144" spans="2:10" hidden="1" outlineLevel="1">
      <c r="C144" s="121" t="s">
        <v>736</v>
      </c>
    </row>
    <row r="145" spans="2:10" s="297" customFormat="1" hidden="1" outlineLevel="1">
      <c r="B145" s="357"/>
      <c r="C145" s="358" t="s">
        <v>737</v>
      </c>
      <c r="D145" s="359"/>
      <c r="E145" s="360">
        <f>E37+E91</f>
        <v>2839.4842065063549</v>
      </c>
      <c r="F145" s="360">
        <f>F37+F91</f>
        <v>1419.7421032531774</v>
      </c>
      <c r="G145" s="360">
        <f>G37+G91</f>
        <v>1419.7421032531774</v>
      </c>
      <c r="H145" s="357"/>
      <c r="I145" s="357"/>
      <c r="J145" s="357"/>
    </row>
    <row r="146" spans="2:10" s="297" customFormat="1" hidden="1" outlineLevel="1">
      <c r="B146" s="357"/>
      <c r="C146" s="361" t="s">
        <v>738</v>
      </c>
      <c r="D146" s="362"/>
      <c r="E146" s="363">
        <f>30264.06+18145.5</f>
        <v>48409.56</v>
      </c>
      <c r="F146" s="363"/>
      <c r="G146" s="363"/>
      <c r="H146" s="357"/>
      <c r="I146" s="357"/>
      <c r="J146" s="357"/>
    </row>
    <row r="147" spans="2:10" s="297" customFormat="1" hidden="1" outlineLevel="1">
      <c r="B147" s="357"/>
      <c r="C147" s="358" t="s">
        <v>739</v>
      </c>
      <c r="D147" s="359"/>
      <c r="E147" s="360">
        <f>E38+E92</f>
        <v>624.65008090953893</v>
      </c>
      <c r="F147" s="360">
        <f>F38+F92</f>
        <v>312.32504045476946</v>
      </c>
      <c r="G147" s="360">
        <f>G38+G92</f>
        <v>312.32504045476946</v>
      </c>
      <c r="H147" s="357"/>
      <c r="I147" s="357"/>
      <c r="J147" s="357"/>
    </row>
    <row r="148" spans="2:10" s="297" customFormat="1" hidden="1" outlineLevel="1">
      <c r="B148" s="357"/>
      <c r="C148" s="361" t="s">
        <v>740</v>
      </c>
      <c r="D148" s="362"/>
      <c r="E148" s="363">
        <f>8615.75+5165.77</f>
        <v>13781.52</v>
      </c>
      <c r="F148" s="363"/>
      <c r="G148" s="363"/>
      <c r="H148" s="357"/>
      <c r="I148" s="357"/>
      <c r="J148" s="357"/>
    </row>
    <row r="149" spans="2:10" s="295" customFormat="1" hidden="1" outlineLevel="1">
      <c r="B149" s="364"/>
      <c r="C149" s="365" t="s">
        <v>36</v>
      </c>
      <c r="D149" s="362"/>
      <c r="E149" s="363">
        <f t="shared" ref="E149" si="45">E147/E145*100</f>
        <v>21.998716509083742</v>
      </c>
      <c r="F149" s="363"/>
      <c r="G149" s="363"/>
      <c r="H149" s="364"/>
      <c r="I149" s="364"/>
      <c r="J149" s="364"/>
    </row>
    <row r="150" spans="2:10" s="297" customFormat="1" hidden="1" outlineLevel="1">
      <c r="B150" s="357"/>
      <c r="C150" s="358" t="s">
        <v>741</v>
      </c>
      <c r="D150" s="359"/>
      <c r="E150" s="360">
        <f>E40+E39+E93+E94+E122</f>
        <v>645.44914945538039</v>
      </c>
      <c r="F150" s="360">
        <f>F40+F39+F93+F94+F122</f>
        <v>322.7245747276902</v>
      </c>
      <c r="G150" s="360">
        <f>G40+G39+G93+G94+G122</f>
        <v>322.7245747276902</v>
      </c>
      <c r="H150" s="357"/>
      <c r="I150" s="357"/>
      <c r="J150" s="357"/>
    </row>
    <row r="151" spans="2:10" hidden="1" outlineLevel="1">
      <c r="C151" s="366" t="s">
        <v>742</v>
      </c>
      <c r="D151" s="367"/>
      <c r="E151" s="368">
        <f>E40+E94</f>
        <v>465.83914945538032</v>
      </c>
      <c r="F151" s="368">
        <f>F40+F94</f>
        <v>232.91957472769016</v>
      </c>
      <c r="G151" s="368">
        <f>G40+G94</f>
        <v>232.91957472769016</v>
      </c>
    </row>
    <row r="152" spans="2:10" hidden="1" outlineLevel="1">
      <c r="C152" s="366" t="s">
        <v>743</v>
      </c>
      <c r="D152" s="367"/>
      <c r="E152" s="368">
        <f>E122</f>
        <v>1.7</v>
      </c>
      <c r="F152" s="368">
        <f>F122</f>
        <v>0.85</v>
      </c>
      <c r="G152" s="368">
        <f>G122</f>
        <v>0.85</v>
      </c>
    </row>
    <row r="153" spans="2:10" hidden="1" outlineLevel="1">
      <c r="C153" s="366" t="s">
        <v>744</v>
      </c>
      <c r="D153" s="367"/>
      <c r="E153" s="368">
        <f>E39+E93</f>
        <v>177.91000000000003</v>
      </c>
      <c r="F153" s="368">
        <f>F39+F93</f>
        <v>88.955000000000013</v>
      </c>
      <c r="G153" s="368">
        <f>G39+G93</f>
        <v>88.955000000000013</v>
      </c>
    </row>
    <row r="154" spans="2:10" s="295" customFormat="1" hidden="1" outlineLevel="1">
      <c r="B154" s="364"/>
      <c r="C154" s="361" t="s">
        <v>745</v>
      </c>
      <c r="D154" s="362"/>
      <c r="E154" s="363">
        <f>SUM(F154:G154)</f>
        <v>2153.6</v>
      </c>
      <c r="F154" s="363">
        <v>852.9</v>
      </c>
      <c r="G154" s="363">
        <v>1300.7</v>
      </c>
      <c r="H154" s="364"/>
      <c r="I154" s="364"/>
      <c r="J154" s="364"/>
    </row>
    <row r="155" spans="2:10" hidden="1" outlineLevel="1">
      <c r="E155" s="346">
        <f t="shared" ref="E155:G155" si="46">E150-E154</f>
        <v>-1508.1508505446195</v>
      </c>
      <c r="F155" s="346">
        <f t="shared" si="46"/>
        <v>-530.17542527230978</v>
      </c>
      <c r="G155" s="346">
        <f t="shared" si="46"/>
        <v>-977.97542527230985</v>
      </c>
    </row>
    <row r="156" spans="2:10" ht="14.25" customHeight="1" collapsed="1">
      <c r="C156" s="121" t="s">
        <v>746</v>
      </c>
      <c r="E156" s="369"/>
      <c r="F156" s="369" t="s">
        <v>765</v>
      </c>
      <c r="G156" s="369"/>
      <c r="H156" s="369"/>
      <c r="I156" s="369"/>
      <c r="J156" s="369"/>
    </row>
    <row r="158" spans="2:10">
      <c r="C158" s="121" t="s">
        <v>767</v>
      </c>
      <c r="F158" s="346" t="s">
        <v>766</v>
      </c>
    </row>
  </sheetData>
  <mergeCells count="7">
    <mergeCell ref="I1:J1"/>
    <mergeCell ref="C3:J3"/>
    <mergeCell ref="B5:B6"/>
    <mergeCell ref="C5:C6"/>
    <mergeCell ref="D5:D6"/>
    <mergeCell ref="E5:G5"/>
    <mergeCell ref="H5:J5"/>
  </mergeCells>
  <pageMargins left="0.47244094488188981" right="0.27559055118110237" top="0.17" bottom="0.35433070866141736" header="0.31496062992125984" footer="0.31496062992125984"/>
  <pageSetup paperSize="9" scale="6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31"/>
  <sheetViews>
    <sheetView zoomScaleNormal="100" workbookViewId="0">
      <pane xSplit="2" ySplit="7" topLeftCell="C8" activePane="bottomRight" state="frozen"/>
      <selection activeCell="A6" sqref="A6:J6"/>
      <selection pane="topRight" activeCell="A6" sqref="A6:J6"/>
      <selection pane="bottomLeft" activeCell="A6" sqref="A6:J6"/>
      <selection pane="bottomRight" activeCell="A6" sqref="A6:J6"/>
    </sheetView>
  </sheetViews>
  <sheetFormatPr defaultRowHeight="15" outlineLevelCol="1"/>
  <cols>
    <col min="1" max="1" width="5.42578125" style="540" customWidth="1"/>
    <col min="2" max="2" width="47.7109375" customWidth="1"/>
    <col min="3" max="3" width="11.7109375" style="120" customWidth="1"/>
    <col min="4" max="6" width="9.85546875" customWidth="1"/>
    <col min="7" max="9" width="10" customWidth="1" outlineLevel="1"/>
  </cols>
  <sheetData>
    <row r="1" spans="1:9">
      <c r="H1" s="528" t="s">
        <v>592</v>
      </c>
      <c r="I1" s="528"/>
    </row>
    <row r="2" spans="1:9">
      <c r="A2" s="541"/>
      <c r="B2" s="302" t="s">
        <v>761</v>
      </c>
      <c r="C2" s="302"/>
    </row>
    <row r="3" spans="1:9" ht="15.75">
      <c r="A3" s="542"/>
      <c r="B3" s="529" t="s">
        <v>769</v>
      </c>
      <c r="C3" s="529"/>
      <c r="D3" s="529"/>
      <c r="E3" s="529"/>
      <c r="F3" s="529"/>
      <c r="G3" s="529"/>
      <c r="H3" s="529"/>
      <c r="I3" s="529"/>
    </row>
    <row r="4" spans="1:9">
      <c r="A4" s="542"/>
      <c r="B4" s="1" t="s">
        <v>121</v>
      </c>
      <c r="C4" s="282"/>
      <c r="D4" s="1"/>
      <c r="E4" s="1"/>
      <c r="F4" s="1"/>
      <c r="G4" s="1"/>
      <c r="H4" s="1"/>
      <c r="I4" s="1"/>
    </row>
    <row r="5" spans="1:9">
      <c r="A5" s="530" t="s">
        <v>0</v>
      </c>
      <c r="B5" s="532" t="s">
        <v>1</v>
      </c>
      <c r="C5" s="530" t="s">
        <v>517</v>
      </c>
      <c r="D5" s="534" t="s">
        <v>37</v>
      </c>
      <c r="E5" s="535"/>
      <c r="F5" s="536"/>
      <c r="G5" s="534" t="s">
        <v>38</v>
      </c>
      <c r="H5" s="535"/>
      <c r="I5" s="536"/>
    </row>
    <row r="6" spans="1:9">
      <c r="A6" s="531"/>
      <c r="B6" s="533"/>
      <c r="C6" s="531"/>
      <c r="D6" s="281" t="s">
        <v>368</v>
      </c>
      <c r="E6" s="281" t="s">
        <v>39</v>
      </c>
      <c r="F6" s="281" t="s">
        <v>40</v>
      </c>
      <c r="G6" s="281" t="s">
        <v>593</v>
      </c>
      <c r="H6" s="281" t="s">
        <v>39</v>
      </c>
      <c r="I6" s="281" t="s">
        <v>40</v>
      </c>
    </row>
    <row r="7" spans="1:9">
      <c r="A7" s="281">
        <v>1</v>
      </c>
      <c r="B7" s="284">
        <v>2</v>
      </c>
      <c r="C7" s="284">
        <v>3</v>
      </c>
      <c r="D7" s="284">
        <v>8</v>
      </c>
      <c r="E7" s="284">
        <v>9</v>
      </c>
      <c r="F7" s="284">
        <v>10</v>
      </c>
      <c r="G7" s="284">
        <v>11</v>
      </c>
      <c r="H7" s="284">
        <v>12</v>
      </c>
      <c r="I7" s="284">
        <v>13</v>
      </c>
    </row>
    <row r="8" spans="1:9">
      <c r="A8" s="543" t="s">
        <v>77</v>
      </c>
      <c r="B8" s="288" t="s">
        <v>78</v>
      </c>
      <c r="C8" s="287" t="s">
        <v>45</v>
      </c>
      <c r="D8" s="289">
        <f>SUM(E8:F8)</f>
        <v>5904.6954692148374</v>
      </c>
      <c r="E8" s="289">
        <f>E9+E10+E11+E12+E13+E14+E15+E16+E17</f>
        <v>2790.2907346074189</v>
      </c>
      <c r="F8" s="289">
        <f>F9+F10+F11+F12+F13+F14+F15+F16+F17</f>
        <v>3114.404734607419</v>
      </c>
      <c r="G8" s="289">
        <f t="shared" ref="G8:I8" si="0">G9+G10+G11+G12+G13+G14+G15+G16+G17</f>
        <v>0</v>
      </c>
      <c r="H8" s="289">
        <f t="shared" si="0"/>
        <v>0</v>
      </c>
      <c r="I8" s="289">
        <f t="shared" si="0"/>
        <v>0</v>
      </c>
    </row>
    <row r="9" spans="1:9">
      <c r="A9" s="281" t="s">
        <v>3</v>
      </c>
      <c r="B9" s="303" t="s">
        <v>594</v>
      </c>
      <c r="C9" s="284" t="s">
        <v>45</v>
      </c>
      <c r="D9" s="304">
        <f>SUM(E9:F9)</f>
        <v>3205.8570185791559</v>
      </c>
      <c r="E9" s="304">
        <f>'Смета расходов ВО'!F8</f>
        <v>1512.5935092895779</v>
      </c>
      <c r="F9" s="304">
        <f>'Смета расходов ВО'!G8</f>
        <v>1693.263509289578</v>
      </c>
      <c r="G9" s="304">
        <f>'Смета расходов ВО'!H8</f>
        <v>0</v>
      </c>
      <c r="H9" s="304">
        <f>'Смета расходов ВО'!I8</f>
        <v>0</v>
      </c>
      <c r="I9" s="304">
        <f>'Смета расходов ВО'!J8</f>
        <v>0</v>
      </c>
    </row>
    <row r="10" spans="1:9">
      <c r="A10" s="281" t="s">
        <v>7</v>
      </c>
      <c r="B10" s="303" t="s">
        <v>46</v>
      </c>
      <c r="C10" s="284" t="s">
        <v>45</v>
      </c>
      <c r="D10" s="304">
        <f t="shared" ref="D10:D17" si="1">SUM(E10:F10)</f>
        <v>482.65000000000009</v>
      </c>
      <c r="E10" s="304">
        <f>'Смета расходов ВО'!F75</f>
        <v>177.32000000000002</v>
      </c>
      <c r="F10" s="304">
        <f>'Смета расходов ВО'!G75</f>
        <v>305.33000000000004</v>
      </c>
      <c r="G10" s="304">
        <f>'Смета расходов ВО'!H75</f>
        <v>0</v>
      </c>
      <c r="H10" s="304">
        <f>'Смета расходов ВО'!I75</f>
        <v>0</v>
      </c>
      <c r="I10" s="304">
        <f>'Смета расходов ВО'!J75</f>
        <v>0</v>
      </c>
    </row>
    <row r="11" spans="1:9">
      <c r="A11" s="281" t="s">
        <v>8</v>
      </c>
      <c r="B11" s="303" t="s">
        <v>48</v>
      </c>
      <c r="C11" s="284" t="s">
        <v>45</v>
      </c>
      <c r="D11" s="304">
        <f t="shared" si="1"/>
        <v>1881.3934282921184</v>
      </c>
      <c r="E11" s="304">
        <f>'Смета расходов ВО'!F81</f>
        <v>940.69671414605921</v>
      </c>
      <c r="F11" s="304">
        <f>'Смета расходов ВО'!G81</f>
        <v>940.69671414605921</v>
      </c>
      <c r="G11" s="304">
        <f>'Смета расходов ВО'!H81</f>
        <v>0</v>
      </c>
      <c r="H11" s="304">
        <f>'Смета расходов ВО'!I81</f>
        <v>0</v>
      </c>
      <c r="I11" s="304">
        <f>'Смета расходов ВО'!J81</f>
        <v>0</v>
      </c>
    </row>
    <row r="12" spans="1:9">
      <c r="A12" s="281" t="s">
        <v>9</v>
      </c>
      <c r="B12" s="303" t="s">
        <v>747</v>
      </c>
      <c r="C12" s="284" t="s">
        <v>45</v>
      </c>
      <c r="D12" s="304">
        <f t="shared" si="1"/>
        <v>0</v>
      </c>
      <c r="E12" s="304">
        <f>'Смета расходов ВО'!F102</f>
        <v>0</v>
      </c>
      <c r="F12" s="304">
        <f>'Смета расходов ВО'!G102</f>
        <v>0</v>
      </c>
      <c r="G12" s="304">
        <f>'Смета расходов ВО'!H102</f>
        <v>0</v>
      </c>
      <c r="H12" s="304">
        <f>'Смета расходов ВО'!I102</f>
        <v>0</v>
      </c>
      <c r="I12" s="304">
        <f>'Смета расходов ВО'!J102</f>
        <v>0</v>
      </c>
    </row>
    <row r="13" spans="1:9">
      <c r="A13" s="281" t="s">
        <v>44</v>
      </c>
      <c r="B13" s="303" t="s">
        <v>54</v>
      </c>
      <c r="C13" s="284" t="s">
        <v>45</v>
      </c>
      <c r="D13" s="304">
        <f t="shared" si="1"/>
        <v>52</v>
      </c>
      <c r="E13" s="304">
        <f>'Смета расходов ВО'!F104</f>
        <v>26</v>
      </c>
      <c r="F13" s="304">
        <f>'Смета расходов ВО'!G104</f>
        <v>26</v>
      </c>
      <c r="G13" s="304">
        <f>'Смета расходов ВО'!H104</f>
        <v>0</v>
      </c>
      <c r="H13" s="304">
        <f>'Смета расходов ВО'!I104</f>
        <v>0</v>
      </c>
      <c r="I13" s="304">
        <f>'Смета расходов ВО'!J104</f>
        <v>0</v>
      </c>
    </row>
    <row r="14" spans="1:9" ht="30">
      <c r="A14" s="281" t="s">
        <v>628</v>
      </c>
      <c r="B14" s="303" t="s">
        <v>79</v>
      </c>
      <c r="C14" s="284" t="s">
        <v>45</v>
      </c>
      <c r="D14" s="304">
        <f t="shared" si="1"/>
        <v>0</v>
      </c>
      <c r="E14" s="304">
        <f>'Смета расходов ВО'!F106</f>
        <v>0</v>
      </c>
      <c r="F14" s="304">
        <f>'Смета расходов ВО'!G106</f>
        <v>0</v>
      </c>
      <c r="G14" s="304">
        <f>'Смета расходов ВО'!H106</f>
        <v>0</v>
      </c>
      <c r="H14" s="304">
        <f>'Смета расходов ВО'!I106</f>
        <v>0</v>
      </c>
      <c r="I14" s="304">
        <f>'Смета расходов ВО'!J106</f>
        <v>0</v>
      </c>
    </row>
    <row r="15" spans="1:9">
      <c r="A15" s="281" t="s">
        <v>644</v>
      </c>
      <c r="B15" s="303" t="s">
        <v>80</v>
      </c>
      <c r="C15" s="284" t="s">
        <v>45</v>
      </c>
      <c r="D15" s="304">
        <f t="shared" si="1"/>
        <v>0</v>
      </c>
      <c r="E15" s="304">
        <f>'Смета расходов ВО'!F111</f>
        <v>0</v>
      </c>
      <c r="F15" s="304">
        <f>'Смета расходов ВО'!G111</f>
        <v>0</v>
      </c>
      <c r="G15" s="304">
        <f>'Смета расходов ВО'!H111</f>
        <v>0</v>
      </c>
      <c r="H15" s="304">
        <f>'Смета расходов ВО'!I111</f>
        <v>0</v>
      </c>
      <c r="I15" s="304">
        <f>'Смета расходов ВО'!J111</f>
        <v>0</v>
      </c>
    </row>
    <row r="16" spans="1:9">
      <c r="A16" s="281" t="s">
        <v>748</v>
      </c>
      <c r="B16" s="303" t="s">
        <v>61</v>
      </c>
      <c r="C16" s="284" t="s">
        <v>45</v>
      </c>
      <c r="D16" s="304">
        <f t="shared" si="1"/>
        <v>1.7</v>
      </c>
      <c r="E16" s="304">
        <f>'Смета расходов ВО'!F119</f>
        <v>0.85</v>
      </c>
      <c r="F16" s="304">
        <f>'Смета расходов ВО'!G119</f>
        <v>0.85</v>
      </c>
      <c r="G16" s="304">
        <f>'Смета расходов ВО'!H119</f>
        <v>0</v>
      </c>
      <c r="H16" s="304">
        <f>'Смета расходов ВО'!I119</f>
        <v>0</v>
      </c>
      <c r="I16" s="304">
        <f>'Смета расходов ВО'!J119</f>
        <v>0</v>
      </c>
    </row>
    <row r="17" spans="1:9">
      <c r="A17" s="281" t="s">
        <v>749</v>
      </c>
      <c r="B17" s="303" t="s">
        <v>734</v>
      </c>
      <c r="C17" s="284" t="s">
        <v>45</v>
      </c>
      <c r="D17" s="304">
        <f t="shared" si="1"/>
        <v>281.09502234356376</v>
      </c>
      <c r="E17" s="304">
        <f>'Смета расходов ВО'!F139</f>
        <v>132.83051117178186</v>
      </c>
      <c r="F17" s="304">
        <f>'Смета расходов ВО'!G139</f>
        <v>148.26451117178186</v>
      </c>
      <c r="G17" s="304">
        <f>'Смета расходов ВО'!H139</f>
        <v>0</v>
      </c>
      <c r="H17" s="304">
        <f>'Смета расходов ВО'!I139</f>
        <v>0</v>
      </c>
      <c r="I17" s="304">
        <f>'Смета расходов ВО'!J139</f>
        <v>0</v>
      </c>
    </row>
    <row r="18" spans="1:9" ht="28.5" customHeight="1">
      <c r="A18" s="543" t="s">
        <v>81</v>
      </c>
      <c r="B18" s="288" t="s">
        <v>750</v>
      </c>
      <c r="C18" s="287" t="s">
        <v>45</v>
      </c>
      <c r="D18" s="289">
        <f t="shared" ref="D18:I18" si="2">D19+D20+D21</f>
        <v>0</v>
      </c>
      <c r="E18" s="289">
        <f t="shared" si="2"/>
        <v>0</v>
      </c>
      <c r="F18" s="289">
        <f t="shared" si="2"/>
        <v>0</v>
      </c>
      <c r="G18" s="289">
        <f t="shared" si="2"/>
        <v>0</v>
      </c>
      <c r="H18" s="289">
        <f t="shared" si="2"/>
        <v>0</v>
      </c>
      <c r="I18" s="289">
        <f t="shared" si="2"/>
        <v>0</v>
      </c>
    </row>
    <row r="19" spans="1:9" ht="60">
      <c r="A19" s="281" t="s">
        <v>10</v>
      </c>
      <c r="B19" s="303" t="s">
        <v>751</v>
      </c>
      <c r="C19" s="284" t="s">
        <v>45</v>
      </c>
      <c r="D19" s="304"/>
      <c r="E19" s="304"/>
      <c r="F19" s="304"/>
      <c r="G19" s="305"/>
      <c r="H19" s="305"/>
      <c r="I19" s="305"/>
    </row>
    <row r="20" spans="1:9" ht="30.75" customHeight="1">
      <c r="A20" s="281" t="s">
        <v>11</v>
      </c>
      <c r="B20" s="303" t="s">
        <v>82</v>
      </c>
      <c r="C20" s="284" t="s">
        <v>45</v>
      </c>
      <c r="D20" s="304"/>
      <c r="E20" s="304"/>
      <c r="F20" s="304"/>
      <c r="G20" s="305"/>
      <c r="H20" s="305"/>
      <c r="I20" s="305"/>
    </row>
    <row r="21" spans="1:9" ht="45">
      <c r="A21" s="281" t="s">
        <v>12</v>
      </c>
      <c r="B21" s="303" t="s">
        <v>752</v>
      </c>
      <c r="C21" s="284" t="s">
        <v>45</v>
      </c>
      <c r="D21" s="304"/>
      <c r="E21" s="304"/>
      <c r="F21" s="304"/>
      <c r="G21" s="305"/>
      <c r="H21" s="305"/>
      <c r="I21" s="305"/>
    </row>
    <row r="22" spans="1:9" ht="30">
      <c r="A22" s="281" t="s">
        <v>64</v>
      </c>
      <c r="B22" s="303" t="s">
        <v>753</v>
      </c>
      <c r="C22" s="284"/>
      <c r="D22" s="304"/>
      <c r="E22" s="304"/>
      <c r="F22" s="304"/>
      <c r="G22" s="305"/>
      <c r="H22" s="305"/>
      <c r="I22" s="305"/>
    </row>
    <row r="23" spans="1:9" s="87" customFormat="1">
      <c r="A23" s="543" t="s">
        <v>83</v>
      </c>
      <c r="B23" s="288" t="s">
        <v>735</v>
      </c>
      <c r="C23" s="287" t="s">
        <v>45</v>
      </c>
      <c r="D23" s="289">
        <f>D8+D18</f>
        <v>5904.6954692148374</v>
      </c>
      <c r="E23" s="289">
        <f t="shared" ref="E23" si="3">E8+E18</f>
        <v>2790.2907346074189</v>
      </c>
      <c r="F23" s="289">
        <f>F8+F18</f>
        <v>3114.404734607419</v>
      </c>
      <c r="G23" s="289">
        <f t="shared" ref="G23:I23" si="4">G8+G18</f>
        <v>0</v>
      </c>
      <c r="H23" s="289">
        <f t="shared" si="4"/>
        <v>0</v>
      </c>
      <c r="I23" s="289">
        <f t="shared" si="4"/>
        <v>0</v>
      </c>
    </row>
    <row r="24" spans="1:9" s="87" customFormat="1" ht="14.25" customHeight="1">
      <c r="A24" s="543" t="s">
        <v>84</v>
      </c>
      <c r="B24" s="288" t="s">
        <v>754</v>
      </c>
      <c r="C24" s="287" t="s">
        <v>532</v>
      </c>
      <c r="D24" s="289">
        <f>SUM(E24:F24)</f>
        <v>173.8</v>
      </c>
      <c r="E24" s="289">
        <f>'3 Расчет ПО НСП 2017'!AA8+'3 Расчет ПО НСП 2017'!W8</f>
        <v>87.330000000000013</v>
      </c>
      <c r="F24" s="289">
        <f>'3 Расчет ПО НСП 2017'!AE8+'3 Расчет ПО НСП 2017'!AI8</f>
        <v>86.47</v>
      </c>
      <c r="G24" s="306"/>
      <c r="H24" s="306"/>
      <c r="I24" s="306"/>
    </row>
    <row r="25" spans="1:9" s="548" customFormat="1">
      <c r="A25" s="544" t="s">
        <v>76</v>
      </c>
      <c r="B25" s="545" t="s">
        <v>755</v>
      </c>
      <c r="C25" s="546" t="s">
        <v>756</v>
      </c>
      <c r="D25" s="547">
        <f t="shared" ref="D25:I25" si="5">D23/D24</f>
        <v>33.974082101351193</v>
      </c>
      <c r="E25" s="547">
        <f t="shared" si="5"/>
        <v>31.951113415864178</v>
      </c>
      <c r="F25" s="547">
        <f t="shared" si="5"/>
        <v>36.017170517028092</v>
      </c>
      <c r="G25" s="547" t="e">
        <f t="shared" si="5"/>
        <v>#DIV/0!</v>
      </c>
      <c r="H25" s="547" t="e">
        <f t="shared" si="5"/>
        <v>#DIV/0!</v>
      </c>
      <c r="I25" s="547" t="e">
        <f t="shared" si="5"/>
        <v>#DIV/0!</v>
      </c>
    </row>
    <row r="26" spans="1:9" s="87" customFormat="1">
      <c r="A26" s="543" t="s">
        <v>22</v>
      </c>
      <c r="B26" s="288" t="s">
        <v>85</v>
      </c>
      <c r="C26" s="287" t="s">
        <v>36</v>
      </c>
      <c r="D26" s="289"/>
      <c r="E26" s="289"/>
      <c r="F26" s="289"/>
      <c r="G26" s="306"/>
      <c r="H26" s="306"/>
      <c r="I26" s="306"/>
    </row>
    <row r="28" spans="1:9">
      <c r="E28" s="301"/>
      <c r="F28" s="301"/>
    </row>
    <row r="29" spans="1:9" ht="13.5" customHeight="1" collapsed="1">
      <c r="A29" s="541"/>
      <c r="B29" s="121" t="s">
        <v>746</v>
      </c>
      <c r="C29" s="356"/>
      <c r="D29" s="369"/>
      <c r="E29" s="369" t="s">
        <v>765</v>
      </c>
    </row>
    <row r="30" spans="1:9">
      <c r="A30" s="541"/>
      <c r="B30" s="121"/>
      <c r="C30" s="356"/>
      <c r="D30" s="346"/>
      <c r="E30" s="346"/>
    </row>
    <row r="31" spans="1:9">
      <c r="A31" s="541"/>
      <c r="B31" s="121" t="s">
        <v>767</v>
      </c>
      <c r="C31" s="356"/>
      <c r="D31" s="346"/>
      <c r="E31" s="346" t="s">
        <v>766</v>
      </c>
    </row>
  </sheetData>
  <mergeCells count="7">
    <mergeCell ref="H1:I1"/>
    <mergeCell ref="B3:I3"/>
    <mergeCell ref="A5:A6"/>
    <mergeCell ref="B5:B6"/>
    <mergeCell ref="C5:C6"/>
    <mergeCell ref="D5:F5"/>
    <mergeCell ref="G5:I5"/>
  </mergeCells>
  <pageMargins left="0.47" right="0.17" top="0.74803149606299213" bottom="0.74803149606299213" header="0.31496062992125984" footer="0.31496062992125984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1" sqref="R2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FFCC"/>
    <pageSetUpPr fitToPage="1"/>
  </sheetPr>
  <dimension ref="A1:AL23"/>
  <sheetViews>
    <sheetView zoomScale="85" zoomScaleNormal="85" workbookViewId="0">
      <selection activeCell="X19" sqref="X19"/>
    </sheetView>
  </sheetViews>
  <sheetFormatPr defaultRowHeight="15" outlineLevelCol="1"/>
  <cols>
    <col min="1" max="1" width="3.85546875" customWidth="1"/>
    <col min="2" max="2" width="21.85546875" customWidth="1"/>
    <col min="3" max="3" width="7.5703125" customWidth="1"/>
    <col min="4" max="5" width="10.85546875" customWidth="1"/>
    <col min="6" max="6" width="11.140625" style="125" hidden="1" customWidth="1" outlineLevel="1"/>
    <col min="7" max="9" width="9.42578125" style="125" hidden="1" customWidth="1" outlineLevel="1"/>
    <col min="10" max="10" width="10" style="125" hidden="1" customWidth="1" outlineLevel="1"/>
    <col min="11" max="11" width="9.28515625" style="126" hidden="1" customWidth="1" outlineLevel="1"/>
    <col min="12" max="12" width="9.28515625" style="127" hidden="1" customWidth="1" outlineLevel="1"/>
    <col min="13" max="13" width="9.28515625" style="125" hidden="1" customWidth="1" outlineLevel="1"/>
    <col min="14" max="14" width="9.140625" style="125" hidden="1" customWidth="1" outlineLevel="1"/>
    <col min="15" max="16" width="9.85546875" style="125" hidden="1" customWidth="1" outlineLevel="1"/>
    <col min="17" max="17" width="10.7109375" hidden="1" customWidth="1" outlineLevel="1"/>
    <col min="18" max="21" width="11.42578125" hidden="1" customWidth="1" outlineLevel="1"/>
    <col min="22" max="22" width="10.85546875" style="128" customWidth="1" collapsed="1"/>
    <col min="23" max="23" width="11.140625" style="125" customWidth="1"/>
    <col min="24" max="26" width="9.42578125" style="125" customWidth="1"/>
    <col min="27" max="27" width="10" style="125" customWidth="1"/>
    <col min="28" max="28" width="9.28515625" style="126" customWidth="1"/>
    <col min="29" max="29" width="9.28515625" style="127" customWidth="1"/>
    <col min="30" max="30" width="9.28515625" style="125" customWidth="1"/>
    <col min="31" max="31" width="9.7109375" style="125" customWidth="1"/>
    <col min="32" max="33" width="9.85546875" style="125" customWidth="1"/>
    <col min="34" max="34" width="10.7109375" style="125" customWidth="1"/>
    <col min="35" max="38" width="11.42578125" style="125" customWidth="1"/>
  </cols>
  <sheetData>
    <row r="1" spans="1:38" s="129" customFormat="1" ht="15.75" collapsed="1">
      <c r="A1" s="411" t="s">
        <v>763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2"/>
      <c r="X1" s="412"/>
      <c r="Y1" s="412"/>
      <c r="Z1" s="412"/>
      <c r="AA1" s="412"/>
      <c r="AB1" s="412"/>
      <c r="AC1" s="130"/>
    </row>
    <row r="2" spans="1:38" s="129" customFormat="1" ht="45" customHeight="1">
      <c r="A2" s="413" t="s">
        <v>421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</row>
    <row r="4" spans="1:38" s="129" customFormat="1" ht="24" customHeight="1">
      <c r="A4" s="422" t="s">
        <v>407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</row>
    <row r="5" spans="1:38" s="144" customFormat="1" ht="13.5" customHeight="1">
      <c r="A5" s="414" t="s">
        <v>398</v>
      </c>
      <c r="B5" s="419" t="s">
        <v>1</v>
      </c>
      <c r="C5" s="419" t="s">
        <v>385</v>
      </c>
      <c r="D5" s="414" t="s">
        <v>410</v>
      </c>
      <c r="E5" s="414" t="s">
        <v>757</v>
      </c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1"/>
      <c r="V5" s="414" t="s">
        <v>405</v>
      </c>
      <c r="W5" s="415" t="s">
        <v>413</v>
      </c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6"/>
    </row>
    <row r="6" spans="1:38" s="144" customFormat="1" ht="31.5" customHeight="1">
      <c r="A6" s="414"/>
      <c r="B6" s="419"/>
      <c r="C6" s="419"/>
      <c r="D6" s="414"/>
      <c r="E6" s="414"/>
      <c r="F6" s="124" t="s">
        <v>399</v>
      </c>
      <c r="G6" s="124" t="s">
        <v>386</v>
      </c>
      <c r="H6" s="124" t="s">
        <v>387</v>
      </c>
      <c r="I6" s="124" t="s">
        <v>388</v>
      </c>
      <c r="J6" s="124" t="s">
        <v>400</v>
      </c>
      <c r="K6" s="131" t="s">
        <v>389</v>
      </c>
      <c r="L6" s="132" t="s">
        <v>390</v>
      </c>
      <c r="M6" s="124" t="s">
        <v>391</v>
      </c>
      <c r="N6" s="124" t="s">
        <v>411</v>
      </c>
      <c r="O6" s="124" t="s">
        <v>392</v>
      </c>
      <c r="P6" s="124" t="s">
        <v>393</v>
      </c>
      <c r="Q6" s="145" t="s">
        <v>394</v>
      </c>
      <c r="R6" s="145" t="s">
        <v>412</v>
      </c>
      <c r="S6" s="145" t="s">
        <v>395</v>
      </c>
      <c r="T6" s="145" t="s">
        <v>396</v>
      </c>
      <c r="U6" s="145" t="s">
        <v>397</v>
      </c>
      <c r="V6" s="414"/>
      <c r="W6" s="124" t="s">
        <v>414</v>
      </c>
      <c r="X6" s="124" t="s">
        <v>386</v>
      </c>
      <c r="Y6" s="124" t="s">
        <v>387</v>
      </c>
      <c r="Z6" s="124" t="s">
        <v>388</v>
      </c>
      <c r="AA6" s="124" t="s">
        <v>400</v>
      </c>
      <c r="AB6" s="131" t="s">
        <v>389</v>
      </c>
      <c r="AC6" s="132" t="s">
        <v>390</v>
      </c>
      <c r="AD6" s="124" t="s">
        <v>391</v>
      </c>
      <c r="AE6" s="124" t="s">
        <v>415</v>
      </c>
      <c r="AF6" s="124" t="s">
        <v>392</v>
      </c>
      <c r="AG6" s="124" t="s">
        <v>393</v>
      </c>
      <c r="AH6" s="124" t="s">
        <v>394</v>
      </c>
      <c r="AI6" s="124" t="s">
        <v>416</v>
      </c>
      <c r="AJ6" s="124" t="s">
        <v>395</v>
      </c>
      <c r="AK6" s="124" t="s">
        <v>396</v>
      </c>
      <c r="AL6" s="124" t="s">
        <v>397</v>
      </c>
    </row>
    <row r="7" spans="1:38" s="151" customFormat="1" ht="13.5" customHeight="1">
      <c r="A7" s="141" t="s">
        <v>81</v>
      </c>
      <c r="B7" s="142" t="s">
        <v>121</v>
      </c>
      <c r="C7" s="142"/>
      <c r="D7" s="133"/>
      <c r="E7" s="133"/>
      <c r="F7" s="134"/>
      <c r="G7" s="137"/>
      <c r="H7" s="137"/>
      <c r="I7" s="149"/>
      <c r="J7" s="146"/>
      <c r="K7" s="149"/>
      <c r="L7" s="149"/>
      <c r="M7" s="149"/>
      <c r="N7" s="146"/>
      <c r="O7" s="149"/>
      <c r="P7" s="137"/>
      <c r="Q7" s="138"/>
      <c r="R7" s="135"/>
      <c r="S7" s="138"/>
      <c r="T7" s="138"/>
      <c r="U7" s="138"/>
      <c r="V7" s="134"/>
      <c r="W7" s="134"/>
      <c r="X7" s="137"/>
      <c r="Y7" s="137"/>
      <c r="Z7" s="149"/>
      <c r="AA7" s="146"/>
      <c r="AB7" s="149"/>
      <c r="AC7" s="149"/>
      <c r="AD7" s="149"/>
      <c r="AE7" s="146"/>
      <c r="AF7" s="149"/>
      <c r="AG7" s="137"/>
      <c r="AH7" s="137"/>
      <c r="AI7" s="134"/>
      <c r="AJ7" s="137"/>
      <c r="AK7" s="137"/>
      <c r="AL7" s="137"/>
    </row>
    <row r="8" spans="1:38" s="136" customFormat="1" ht="13.5" customHeight="1">
      <c r="A8" s="141" t="s">
        <v>10</v>
      </c>
      <c r="B8" s="153" t="s">
        <v>404</v>
      </c>
      <c r="C8" s="142" t="s">
        <v>360</v>
      </c>
      <c r="D8" s="133">
        <f>SUM(D10:D13)</f>
        <v>0</v>
      </c>
      <c r="E8" s="133">
        <f>SUM(E10:E13)</f>
        <v>0</v>
      </c>
      <c r="F8" s="134">
        <f t="shared" ref="F8:L8" si="0">SUM(F10:F13)</f>
        <v>0</v>
      </c>
      <c r="G8" s="134">
        <f t="shared" si="0"/>
        <v>0</v>
      </c>
      <c r="H8" s="134">
        <f t="shared" si="0"/>
        <v>0</v>
      </c>
      <c r="I8" s="134">
        <f t="shared" si="0"/>
        <v>0</v>
      </c>
      <c r="J8" s="134">
        <f t="shared" si="0"/>
        <v>0</v>
      </c>
      <c r="K8" s="134">
        <f t="shared" si="0"/>
        <v>0</v>
      </c>
      <c r="L8" s="134">
        <f t="shared" si="0"/>
        <v>0</v>
      </c>
      <c r="M8" s="134">
        <f>SUM(M10:M13)</f>
        <v>0</v>
      </c>
      <c r="N8" s="134">
        <f t="shared" ref="N8:U8" si="1">SUM(N10:N13)</f>
        <v>0</v>
      </c>
      <c r="O8" s="134">
        <f t="shared" si="1"/>
        <v>0</v>
      </c>
      <c r="P8" s="134">
        <f t="shared" si="1"/>
        <v>0</v>
      </c>
      <c r="Q8" s="135">
        <f t="shared" si="1"/>
        <v>0</v>
      </c>
      <c r="R8" s="135">
        <f t="shared" si="1"/>
        <v>0</v>
      </c>
      <c r="S8" s="135">
        <f t="shared" si="1"/>
        <v>0</v>
      </c>
      <c r="T8" s="135">
        <f t="shared" si="1"/>
        <v>0</v>
      </c>
      <c r="U8" s="135">
        <f t="shared" si="1"/>
        <v>0</v>
      </c>
      <c r="V8" s="134">
        <f t="shared" ref="V8:AD8" si="2">SUM(V10:V13)</f>
        <v>173.8</v>
      </c>
      <c r="W8" s="134">
        <f t="shared" si="2"/>
        <v>44.38000000000001</v>
      </c>
      <c r="X8" s="134">
        <f t="shared" si="2"/>
        <v>14.8</v>
      </c>
      <c r="Y8" s="134">
        <f t="shared" si="2"/>
        <v>14.8</v>
      </c>
      <c r="Z8" s="134">
        <f t="shared" si="2"/>
        <v>14.780000000000001</v>
      </c>
      <c r="AA8" s="134">
        <f t="shared" si="2"/>
        <v>42.95</v>
      </c>
      <c r="AB8" s="134">
        <f t="shared" si="2"/>
        <v>14.48</v>
      </c>
      <c r="AC8" s="134">
        <f t="shared" si="2"/>
        <v>14.48</v>
      </c>
      <c r="AD8" s="134">
        <f t="shared" si="2"/>
        <v>13.99</v>
      </c>
      <c r="AE8" s="134">
        <f t="shared" ref="AE8:AL8" si="3">SUM(AE10:AE13)</f>
        <v>42.24</v>
      </c>
      <c r="AF8" s="134">
        <f t="shared" si="3"/>
        <v>13.99</v>
      </c>
      <c r="AG8" s="134">
        <f t="shared" si="3"/>
        <v>14</v>
      </c>
      <c r="AH8" s="134">
        <f t="shared" si="3"/>
        <v>14.25</v>
      </c>
      <c r="AI8" s="134">
        <f t="shared" si="3"/>
        <v>44.22999999999999</v>
      </c>
      <c r="AJ8" s="134">
        <f t="shared" si="3"/>
        <v>14.729999999999999</v>
      </c>
      <c r="AK8" s="134">
        <f t="shared" si="3"/>
        <v>14.75</v>
      </c>
      <c r="AL8" s="134">
        <f t="shared" si="3"/>
        <v>14.75</v>
      </c>
    </row>
    <row r="9" spans="1:38" s="129" customFormat="1" ht="7.5" customHeight="1">
      <c r="A9" s="147"/>
      <c r="B9" s="148" t="s">
        <v>384</v>
      </c>
      <c r="C9" s="152"/>
      <c r="D9" s="133"/>
      <c r="E9" s="133"/>
      <c r="F9" s="134"/>
      <c r="G9" s="137"/>
      <c r="H9" s="137"/>
      <c r="I9" s="149"/>
      <c r="J9" s="146"/>
      <c r="K9" s="149"/>
      <c r="L9" s="149"/>
      <c r="M9" s="149"/>
      <c r="N9" s="146"/>
      <c r="O9" s="149"/>
      <c r="P9" s="137"/>
      <c r="Q9" s="138"/>
      <c r="R9" s="135"/>
      <c r="S9" s="138"/>
      <c r="T9" s="138"/>
      <c r="U9" s="138"/>
      <c r="V9" s="134"/>
      <c r="W9" s="134"/>
      <c r="X9" s="137"/>
      <c r="Y9" s="137"/>
      <c r="Z9" s="149"/>
      <c r="AA9" s="146"/>
      <c r="AB9" s="149"/>
      <c r="AC9" s="149"/>
      <c r="AD9" s="149"/>
      <c r="AE9" s="146"/>
      <c r="AF9" s="149"/>
      <c r="AG9" s="137"/>
      <c r="AH9" s="137"/>
      <c r="AI9" s="134"/>
      <c r="AJ9" s="137"/>
      <c r="AK9" s="137"/>
      <c r="AL9" s="137"/>
    </row>
    <row r="10" spans="1:38" s="129" customFormat="1" ht="13.5" customHeight="1">
      <c r="A10" s="147"/>
      <c r="B10" s="140" t="s">
        <v>401</v>
      </c>
      <c r="C10" s="139" t="s">
        <v>360</v>
      </c>
      <c r="D10" s="133"/>
      <c r="E10" s="133">
        <f>T10+U10</f>
        <v>0</v>
      </c>
      <c r="F10" s="134">
        <f>SUM(G10:I10)</f>
        <v>0</v>
      </c>
      <c r="G10" s="122"/>
      <c r="H10" s="122"/>
      <c r="I10" s="123"/>
      <c r="J10" s="146">
        <f>SUM(K10:M10)</f>
        <v>0</v>
      </c>
      <c r="K10" s="123"/>
      <c r="L10" s="123"/>
      <c r="M10" s="123"/>
      <c r="N10" s="146">
        <f>SUM(O10:Q10)</f>
        <v>0</v>
      </c>
      <c r="O10" s="123"/>
      <c r="P10" s="122"/>
      <c r="Q10" s="150"/>
      <c r="R10" s="135">
        <f>SUM(S10:U10)</f>
        <v>0</v>
      </c>
      <c r="S10" s="150"/>
      <c r="T10" s="150"/>
      <c r="U10" s="150"/>
      <c r="V10" s="134">
        <f>W10+AA10+AE10+AI10</f>
        <v>134.33000000000001</v>
      </c>
      <c r="W10" s="134">
        <f>SUM(X10:Z10)</f>
        <v>33.730000000000004</v>
      </c>
      <c r="X10" s="122">
        <v>11.25</v>
      </c>
      <c r="Y10" s="122">
        <v>11.25</v>
      </c>
      <c r="Z10" s="123">
        <v>11.23</v>
      </c>
      <c r="AA10" s="146">
        <f>SUM(AB10:AD10)</f>
        <v>33.54</v>
      </c>
      <c r="AB10" s="123">
        <v>11.2</v>
      </c>
      <c r="AC10" s="123">
        <v>11.2</v>
      </c>
      <c r="AD10" s="123">
        <v>11.14</v>
      </c>
      <c r="AE10" s="146">
        <f>SUM(AF10:AH10)</f>
        <v>33.46</v>
      </c>
      <c r="AF10" s="123">
        <v>11.14</v>
      </c>
      <c r="AG10" s="122">
        <v>11.14</v>
      </c>
      <c r="AH10" s="122">
        <v>11.18</v>
      </c>
      <c r="AI10" s="134">
        <f>SUM(AJ10:AL10)</f>
        <v>33.599999999999994</v>
      </c>
      <c r="AJ10" s="122">
        <v>11.2</v>
      </c>
      <c r="AK10" s="122">
        <v>11.2</v>
      </c>
      <c r="AL10" s="122">
        <v>11.2</v>
      </c>
    </row>
    <row r="11" spans="1:38" s="129" customFormat="1" ht="13.5" customHeight="1">
      <c r="A11" s="147"/>
      <c r="B11" s="140" t="s">
        <v>402</v>
      </c>
      <c r="C11" s="139" t="s">
        <v>360</v>
      </c>
      <c r="D11" s="133"/>
      <c r="E11" s="133">
        <f>T11+U11</f>
        <v>0</v>
      </c>
      <c r="F11" s="134">
        <f>SUM(G11:I11)</f>
        <v>0</v>
      </c>
      <c r="G11" s="122"/>
      <c r="H11" s="122"/>
      <c r="I11" s="123"/>
      <c r="J11" s="146">
        <f>SUM(K11:M11)</f>
        <v>0</v>
      </c>
      <c r="K11" s="123"/>
      <c r="L11" s="123"/>
      <c r="M11" s="123"/>
      <c r="N11" s="146">
        <f>SUM(O11:Q11)</f>
        <v>0</v>
      </c>
      <c r="O11" s="123"/>
      <c r="P11" s="122"/>
      <c r="Q11" s="150"/>
      <c r="R11" s="135">
        <f>SUM(S11:U11)</f>
        <v>0</v>
      </c>
      <c r="S11" s="150"/>
      <c r="T11" s="150"/>
      <c r="U11" s="150"/>
      <c r="V11" s="134">
        <f>W11+AA11+AE11+AI11</f>
        <v>0</v>
      </c>
      <c r="W11" s="134">
        <f>SUM(X11:Z11)</f>
        <v>0</v>
      </c>
      <c r="X11" s="122">
        <v>0</v>
      </c>
      <c r="Y11" s="122">
        <v>0</v>
      </c>
      <c r="Z11" s="123">
        <v>0</v>
      </c>
      <c r="AA11" s="146">
        <f>SUM(AB11:AD11)</f>
        <v>0</v>
      </c>
      <c r="AB11" s="123">
        <v>0</v>
      </c>
      <c r="AC11" s="123">
        <v>0</v>
      </c>
      <c r="AD11" s="123">
        <v>0</v>
      </c>
      <c r="AE11" s="146">
        <f>SUM(AF11:AH11)</f>
        <v>0</v>
      </c>
      <c r="AF11" s="123">
        <v>0</v>
      </c>
      <c r="AG11" s="122">
        <v>0</v>
      </c>
      <c r="AH11" s="122">
        <v>0</v>
      </c>
      <c r="AI11" s="134">
        <f>SUM(AJ11:AL11)</f>
        <v>0</v>
      </c>
      <c r="AJ11" s="122">
        <v>0</v>
      </c>
      <c r="AK11" s="122">
        <v>0</v>
      </c>
      <c r="AL11" s="122">
        <v>0</v>
      </c>
    </row>
    <row r="12" spans="1:38" s="129" customFormat="1" ht="13.5" customHeight="1">
      <c r="A12" s="147"/>
      <c r="B12" s="140" t="s">
        <v>403</v>
      </c>
      <c r="C12" s="139" t="s">
        <v>360</v>
      </c>
      <c r="D12" s="133"/>
      <c r="E12" s="133">
        <f>T12+U12</f>
        <v>0</v>
      </c>
      <c r="F12" s="134">
        <f>SUM(G12:I12)</f>
        <v>0</v>
      </c>
      <c r="G12" s="122"/>
      <c r="H12" s="122"/>
      <c r="I12" s="123"/>
      <c r="J12" s="146">
        <f>SUM(K12:M12)</f>
        <v>0</v>
      </c>
      <c r="K12" s="123"/>
      <c r="L12" s="123"/>
      <c r="M12" s="123"/>
      <c r="N12" s="146">
        <f>SUM(O12:Q12)</f>
        <v>0</v>
      </c>
      <c r="O12" s="123"/>
      <c r="P12" s="122"/>
      <c r="Q12" s="150"/>
      <c r="R12" s="135">
        <f>SUM(S12:U12)</f>
        <v>0</v>
      </c>
      <c r="S12" s="150"/>
      <c r="T12" s="150"/>
      <c r="U12" s="150"/>
      <c r="V12" s="134">
        <f>W12+AA12+AE12+AI12</f>
        <v>4.5</v>
      </c>
      <c r="W12" s="134">
        <f>SUM(X12:Z12)</f>
        <v>1.17</v>
      </c>
      <c r="X12" s="122">
        <v>0.39</v>
      </c>
      <c r="Y12" s="122">
        <v>0.39</v>
      </c>
      <c r="Z12" s="123">
        <v>0.39</v>
      </c>
      <c r="AA12" s="146">
        <f>SUM(AB12:AD12)</f>
        <v>1.1099999999999999</v>
      </c>
      <c r="AB12" s="123">
        <v>0.38</v>
      </c>
      <c r="AC12" s="123">
        <v>0.38</v>
      </c>
      <c r="AD12" s="123">
        <v>0.35</v>
      </c>
      <c r="AE12" s="146">
        <f>SUM(AF12:AH12)</f>
        <v>1.0699999999999998</v>
      </c>
      <c r="AF12" s="123">
        <v>0.35</v>
      </c>
      <c r="AG12" s="122">
        <v>0.35</v>
      </c>
      <c r="AH12" s="122">
        <v>0.37</v>
      </c>
      <c r="AI12" s="134">
        <f>SUM(AJ12:AL12)</f>
        <v>1.1499999999999999</v>
      </c>
      <c r="AJ12" s="122">
        <v>0.37</v>
      </c>
      <c r="AK12" s="122">
        <v>0.39</v>
      </c>
      <c r="AL12" s="122">
        <v>0.39</v>
      </c>
    </row>
    <row r="13" spans="1:38" s="129" customFormat="1" ht="13.5" customHeight="1">
      <c r="A13" s="147"/>
      <c r="B13" s="140" t="s">
        <v>320</v>
      </c>
      <c r="C13" s="139" t="s">
        <v>360</v>
      </c>
      <c r="D13" s="133"/>
      <c r="E13" s="133">
        <f>T13+U13</f>
        <v>0</v>
      </c>
      <c r="F13" s="134">
        <f>SUM(G13:I13)</f>
        <v>0</v>
      </c>
      <c r="G13" s="122"/>
      <c r="H13" s="122"/>
      <c r="I13" s="123"/>
      <c r="J13" s="146">
        <f>SUM(K13:M13)</f>
        <v>0</v>
      </c>
      <c r="K13" s="149"/>
      <c r="L13" s="149"/>
      <c r="M13" s="149"/>
      <c r="N13" s="146">
        <f>SUM(O13:Q13)</f>
        <v>0</v>
      </c>
      <c r="O13" s="149"/>
      <c r="P13" s="137"/>
      <c r="Q13" s="138"/>
      <c r="R13" s="135">
        <f>SUM(S13:U13)</f>
        <v>0</v>
      </c>
      <c r="S13" s="138"/>
      <c r="T13" s="138"/>
      <c r="U13" s="138"/>
      <c r="V13" s="134">
        <f>W13+AA13+AE13+AI13</f>
        <v>34.97</v>
      </c>
      <c r="W13" s="134">
        <f>SUM(X13:Z13)</f>
        <v>9.48</v>
      </c>
      <c r="X13" s="122">
        <v>3.16</v>
      </c>
      <c r="Y13" s="122">
        <v>3.16</v>
      </c>
      <c r="Z13" s="122">
        <v>3.16</v>
      </c>
      <c r="AA13" s="146">
        <f>SUM(AB13:AD13)</f>
        <v>8.3000000000000007</v>
      </c>
      <c r="AB13" s="122">
        <v>2.9</v>
      </c>
      <c r="AC13" s="122">
        <v>2.9</v>
      </c>
      <c r="AD13" s="122">
        <v>2.5</v>
      </c>
      <c r="AE13" s="146">
        <f>SUM(AF13:AH13)</f>
        <v>7.71</v>
      </c>
      <c r="AF13" s="122">
        <v>2.5</v>
      </c>
      <c r="AG13" s="122">
        <v>2.5099999999999998</v>
      </c>
      <c r="AH13" s="122">
        <v>2.7</v>
      </c>
      <c r="AI13" s="134">
        <f>SUM(AJ13:AL13)</f>
        <v>9.48</v>
      </c>
      <c r="AJ13" s="122">
        <v>3.16</v>
      </c>
      <c r="AK13" s="122">
        <v>3.16</v>
      </c>
      <c r="AL13" s="122">
        <v>3.16</v>
      </c>
    </row>
    <row r="14" spans="1:38" s="129" customFormat="1" ht="31.5" customHeight="1">
      <c r="A14" s="417" t="s">
        <v>422</v>
      </c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</row>
    <row r="15" spans="1:38" s="129" customFormat="1" ht="17.25" customHeight="1">
      <c r="A15" s="156"/>
      <c r="B15" s="157"/>
      <c r="C15" s="158"/>
      <c r="D15" s="155"/>
      <c r="E15" s="155"/>
      <c r="F15" s="143"/>
      <c r="G15" s="143"/>
      <c r="H15" s="143"/>
      <c r="I15" s="143"/>
      <c r="J15" s="143"/>
      <c r="K15" s="143"/>
      <c r="L15" s="159"/>
      <c r="M15" s="143"/>
      <c r="N15" s="143"/>
      <c r="O15" s="143"/>
      <c r="P15" s="143"/>
      <c r="Q15" s="155"/>
      <c r="R15" s="155"/>
      <c r="S15" s="155"/>
      <c r="T15" s="155"/>
      <c r="U15" s="155"/>
      <c r="V15" s="143"/>
      <c r="W15" s="143"/>
      <c r="X15" s="143"/>
      <c r="Y15" s="143"/>
      <c r="Z15" s="143"/>
      <c r="AA15" s="143"/>
      <c r="AB15" s="143"/>
      <c r="AC15" s="159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129" customFormat="1" ht="17.25" customHeight="1">
      <c r="A16" s="156"/>
      <c r="B16" s="160" t="s">
        <v>417</v>
      </c>
      <c r="C16" s="158"/>
      <c r="D16" s="155"/>
      <c r="E16" s="155"/>
      <c r="F16" s="143"/>
      <c r="G16" s="143"/>
      <c r="H16" s="143"/>
      <c r="I16" s="143"/>
      <c r="J16" s="143"/>
      <c r="K16" s="143"/>
      <c r="L16" s="159"/>
      <c r="M16" s="143"/>
      <c r="N16" s="143"/>
      <c r="O16" s="143"/>
      <c r="P16" s="143"/>
      <c r="Q16" s="155"/>
      <c r="R16" s="155"/>
      <c r="S16" s="155"/>
      <c r="T16" s="155"/>
      <c r="U16" s="155"/>
      <c r="V16" s="143"/>
      <c r="W16" s="143"/>
      <c r="X16" s="143"/>
      <c r="Y16" s="143"/>
      <c r="Z16" s="143"/>
      <c r="AA16" s="143"/>
      <c r="AB16" s="143"/>
      <c r="AC16" s="159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129" customFormat="1" ht="17.25" customHeight="1">
      <c r="A17" s="156"/>
      <c r="B17" s="160" t="s">
        <v>418</v>
      </c>
      <c r="C17" s="158"/>
      <c r="D17" s="155"/>
      <c r="E17" s="155"/>
      <c r="F17" s="143"/>
      <c r="G17" s="143"/>
      <c r="H17" s="143"/>
      <c r="I17" s="143"/>
      <c r="J17" s="143"/>
      <c r="K17" s="143"/>
      <c r="L17" s="159"/>
      <c r="M17" s="143"/>
      <c r="N17" s="143"/>
      <c r="O17" s="143"/>
      <c r="P17" s="143"/>
      <c r="Q17" s="155"/>
      <c r="R17" s="155"/>
      <c r="S17" s="155"/>
      <c r="T17" s="155"/>
      <c r="U17" s="155"/>
      <c r="V17" s="143"/>
      <c r="W17" s="143"/>
      <c r="X17" s="143"/>
      <c r="Y17" s="143"/>
      <c r="Z17" s="143"/>
      <c r="AA17" s="143"/>
      <c r="AB17" s="143"/>
      <c r="AC17" s="159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129" customFormat="1" ht="17.25" customHeight="1">
      <c r="A18" s="156"/>
      <c r="B18" s="160" t="s">
        <v>419</v>
      </c>
      <c r="C18" s="161"/>
      <c r="D18" s="155"/>
      <c r="E18" s="155"/>
      <c r="F18" s="143"/>
      <c r="G18" s="143"/>
      <c r="H18" s="143"/>
      <c r="I18" s="143"/>
      <c r="J18" s="143"/>
      <c r="K18" s="143"/>
      <c r="L18" s="159"/>
      <c r="M18" s="143"/>
      <c r="N18" s="143"/>
      <c r="O18" s="143"/>
      <c r="P18" s="143"/>
      <c r="Q18" s="155"/>
      <c r="R18" s="155"/>
      <c r="S18" s="155"/>
      <c r="T18" s="155"/>
      <c r="U18" s="155"/>
      <c r="V18" s="143"/>
      <c r="W18" s="143"/>
      <c r="X18" s="143"/>
      <c r="Y18" s="143"/>
      <c r="Z18" s="143"/>
      <c r="AA18" s="143"/>
      <c r="AB18" s="143"/>
      <c r="AC18" s="159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29" customFormat="1" ht="17.25" customHeight="1">
      <c r="A19" s="156"/>
      <c r="B19" s="160" t="s">
        <v>420</v>
      </c>
      <c r="C19" s="161"/>
      <c r="D19" s="155"/>
      <c r="E19" s="155"/>
      <c r="F19" s="143"/>
      <c r="G19" s="143"/>
      <c r="H19" s="143"/>
      <c r="I19" s="143"/>
      <c r="J19" s="143"/>
      <c r="K19" s="143"/>
      <c r="L19" s="159"/>
      <c r="M19" s="143"/>
      <c r="N19" s="143"/>
      <c r="O19" s="143"/>
      <c r="P19" s="143"/>
      <c r="Q19" s="155"/>
      <c r="R19" s="155"/>
      <c r="S19" s="155"/>
      <c r="T19" s="155"/>
      <c r="U19" s="155"/>
      <c r="V19" s="143"/>
      <c r="W19" s="143"/>
      <c r="X19" s="143"/>
      <c r="Y19" s="143"/>
      <c r="Z19" s="143"/>
      <c r="AA19" s="143"/>
      <c r="AB19" s="143"/>
      <c r="AC19" s="159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129" customFormat="1" ht="21" customHeight="1">
      <c r="A20" s="156"/>
      <c r="B20" s="162"/>
      <c r="C20" s="161"/>
      <c r="D20" s="155"/>
      <c r="E20" s="155"/>
      <c r="F20" s="143"/>
      <c r="G20" s="143"/>
      <c r="H20" s="143"/>
      <c r="I20" s="143"/>
      <c r="J20" s="143"/>
      <c r="K20" s="143"/>
      <c r="L20" s="159"/>
      <c r="M20" s="143"/>
      <c r="N20" s="143"/>
      <c r="O20" s="143"/>
      <c r="P20" s="143"/>
      <c r="Q20" s="155"/>
      <c r="R20" s="155"/>
      <c r="S20" s="155"/>
      <c r="T20" s="155"/>
      <c r="U20" s="155"/>
      <c r="V20" s="143"/>
      <c r="W20" s="143"/>
      <c r="X20" s="143"/>
      <c r="Y20" s="143"/>
      <c r="Z20" s="143"/>
      <c r="AA20" s="143"/>
      <c r="AB20" s="143"/>
      <c r="AC20" s="159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29" customFormat="1" ht="13.5">
      <c r="A21" s="144"/>
      <c r="C21" s="163"/>
      <c r="F21" s="144"/>
      <c r="J21" s="144"/>
      <c r="K21" s="164"/>
      <c r="L21" s="130"/>
      <c r="N21" s="144"/>
      <c r="Q21" s="151"/>
      <c r="R21" s="136"/>
      <c r="S21" s="151"/>
      <c r="T21" s="151"/>
      <c r="U21" s="151"/>
      <c r="W21" s="144"/>
      <c r="AA21" s="144"/>
      <c r="AB21" s="164"/>
      <c r="AC21" s="130"/>
      <c r="AE21" s="144"/>
      <c r="AI21" s="144"/>
    </row>
    <row r="22" spans="1:38" s="129" customFormat="1" ht="13.5">
      <c r="A22" s="144"/>
      <c r="C22" s="163"/>
      <c r="F22" s="144"/>
      <c r="J22" s="144"/>
      <c r="K22" s="164"/>
      <c r="L22" s="130"/>
      <c r="N22" s="144"/>
      <c r="Q22" s="151"/>
      <c r="R22" s="136"/>
      <c r="S22" s="151"/>
      <c r="T22" s="151"/>
      <c r="U22" s="151"/>
      <c r="W22" s="144"/>
      <c r="AA22" s="144"/>
      <c r="AB22" s="164"/>
      <c r="AC22" s="130"/>
      <c r="AE22" s="144"/>
      <c r="AI22" s="144"/>
    </row>
    <row r="23" spans="1:38" s="125" customFormat="1">
      <c r="A23"/>
      <c r="B23"/>
      <c r="C23"/>
      <c r="D23"/>
      <c r="E23" s="121"/>
      <c r="K23" s="126"/>
      <c r="L23" s="127"/>
      <c r="Q23"/>
      <c r="R23"/>
      <c r="S23"/>
      <c r="T23"/>
      <c r="U23"/>
      <c r="AB23" s="126"/>
      <c r="AC23" s="127"/>
    </row>
  </sheetData>
  <mergeCells count="12">
    <mergeCell ref="A1:AB1"/>
    <mergeCell ref="A2:AL2"/>
    <mergeCell ref="V5:V6"/>
    <mergeCell ref="W5:AL5"/>
    <mergeCell ref="A14:AL14"/>
    <mergeCell ref="A5:A6"/>
    <mergeCell ref="B5:B6"/>
    <mergeCell ref="C5:C6"/>
    <mergeCell ref="D5:D6"/>
    <mergeCell ref="E5:E6"/>
    <mergeCell ref="F5:U5"/>
    <mergeCell ref="A4:X4"/>
  </mergeCells>
  <pageMargins left="0.23622047244094491" right="0.23622047244094491" top="0.19685039370078741" bottom="0.15748031496062992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K66"/>
  <sheetViews>
    <sheetView view="pageBreakPreview" zoomScale="83" zoomScaleNormal="100" zoomScaleSheetLayoutView="83" workbookViewId="0">
      <pane xSplit="2" ySplit="7" topLeftCell="C38" activePane="bottomRight" state="frozen"/>
      <selection activeCell="D63" sqref="D63"/>
      <selection pane="topRight" activeCell="D63" sqref="D63"/>
      <selection pane="bottomLeft" activeCell="D63" sqref="D63"/>
      <selection pane="bottomRight" activeCell="A3" sqref="A3:D3"/>
    </sheetView>
  </sheetViews>
  <sheetFormatPr defaultRowHeight="12.75"/>
  <cols>
    <col min="1" max="1" width="9.140625" style="165"/>
    <col min="2" max="2" width="80" style="166" customWidth="1"/>
    <col min="3" max="3" width="10.42578125" style="166" customWidth="1"/>
    <col min="4" max="4" width="15" style="166" customWidth="1"/>
    <col min="5" max="5" width="20.140625" style="166" customWidth="1"/>
    <col min="6" max="248" width="9.140625" style="166"/>
    <col min="249" max="249" width="52" style="166" customWidth="1"/>
    <col min="250" max="250" width="10" style="166" customWidth="1"/>
    <col min="251" max="254" width="12" style="166" bestFit="1" customWidth="1"/>
    <col min="255" max="256" width="13.42578125" style="166" customWidth="1"/>
    <col min="257" max="257" width="14" style="166" customWidth="1"/>
    <col min="258" max="504" width="9.140625" style="166"/>
    <col min="505" max="505" width="52" style="166" customWidth="1"/>
    <col min="506" max="506" width="10" style="166" customWidth="1"/>
    <col min="507" max="510" width="12" style="166" bestFit="1" customWidth="1"/>
    <col min="511" max="512" width="13.42578125" style="166" customWidth="1"/>
    <col min="513" max="513" width="14" style="166" customWidth="1"/>
    <col min="514" max="760" width="9.140625" style="166"/>
    <col min="761" max="761" width="52" style="166" customWidth="1"/>
    <col min="762" max="762" width="10" style="166" customWidth="1"/>
    <col min="763" max="766" width="12" style="166" bestFit="1" customWidth="1"/>
    <col min="767" max="768" width="13.42578125" style="166" customWidth="1"/>
    <col min="769" max="769" width="14" style="166" customWidth="1"/>
    <col min="770" max="1016" width="9.140625" style="166"/>
    <col min="1017" max="1017" width="52" style="166" customWidth="1"/>
    <col min="1018" max="1018" width="10" style="166" customWidth="1"/>
    <col min="1019" max="1022" width="12" style="166" bestFit="1" customWidth="1"/>
    <col min="1023" max="1024" width="13.42578125" style="166" customWidth="1"/>
    <col min="1025" max="1025" width="14" style="166" customWidth="1"/>
    <col min="1026" max="1272" width="9.140625" style="166"/>
    <col min="1273" max="1273" width="52" style="166" customWidth="1"/>
    <col min="1274" max="1274" width="10" style="166" customWidth="1"/>
    <col min="1275" max="1278" width="12" style="166" bestFit="1" customWidth="1"/>
    <col min="1279" max="1280" width="13.42578125" style="166" customWidth="1"/>
    <col min="1281" max="1281" width="14" style="166" customWidth="1"/>
    <col min="1282" max="1528" width="9.140625" style="166"/>
    <col min="1529" max="1529" width="52" style="166" customWidth="1"/>
    <col min="1530" max="1530" width="10" style="166" customWidth="1"/>
    <col min="1531" max="1534" width="12" style="166" bestFit="1" customWidth="1"/>
    <col min="1535" max="1536" width="13.42578125" style="166" customWidth="1"/>
    <col min="1537" max="1537" width="14" style="166" customWidth="1"/>
    <col min="1538" max="1784" width="9.140625" style="166"/>
    <col min="1785" max="1785" width="52" style="166" customWidth="1"/>
    <col min="1786" max="1786" width="10" style="166" customWidth="1"/>
    <col min="1787" max="1790" width="12" style="166" bestFit="1" customWidth="1"/>
    <col min="1791" max="1792" width="13.42578125" style="166" customWidth="1"/>
    <col min="1793" max="1793" width="14" style="166" customWidth="1"/>
    <col min="1794" max="2040" width="9.140625" style="166"/>
    <col min="2041" max="2041" width="52" style="166" customWidth="1"/>
    <col min="2042" max="2042" width="10" style="166" customWidth="1"/>
    <col min="2043" max="2046" width="12" style="166" bestFit="1" customWidth="1"/>
    <col min="2047" max="2048" width="13.42578125" style="166" customWidth="1"/>
    <col min="2049" max="2049" width="14" style="166" customWidth="1"/>
    <col min="2050" max="2296" width="9.140625" style="166"/>
    <col min="2297" max="2297" width="52" style="166" customWidth="1"/>
    <col min="2298" max="2298" width="10" style="166" customWidth="1"/>
    <col min="2299" max="2302" width="12" style="166" bestFit="1" customWidth="1"/>
    <col min="2303" max="2304" width="13.42578125" style="166" customWidth="1"/>
    <col min="2305" max="2305" width="14" style="166" customWidth="1"/>
    <col min="2306" max="2552" width="9.140625" style="166"/>
    <col min="2553" max="2553" width="52" style="166" customWidth="1"/>
    <col min="2554" max="2554" width="10" style="166" customWidth="1"/>
    <col min="2555" max="2558" width="12" style="166" bestFit="1" customWidth="1"/>
    <col min="2559" max="2560" width="13.42578125" style="166" customWidth="1"/>
    <col min="2561" max="2561" width="14" style="166" customWidth="1"/>
    <col min="2562" max="2808" width="9.140625" style="166"/>
    <col min="2809" max="2809" width="52" style="166" customWidth="1"/>
    <col min="2810" max="2810" width="10" style="166" customWidth="1"/>
    <col min="2811" max="2814" width="12" style="166" bestFit="1" customWidth="1"/>
    <col min="2815" max="2816" width="13.42578125" style="166" customWidth="1"/>
    <col min="2817" max="2817" width="14" style="166" customWidth="1"/>
    <col min="2818" max="3064" width="9.140625" style="166"/>
    <col min="3065" max="3065" width="52" style="166" customWidth="1"/>
    <col min="3066" max="3066" width="10" style="166" customWidth="1"/>
    <col min="3067" max="3070" width="12" style="166" bestFit="1" customWidth="1"/>
    <col min="3071" max="3072" width="13.42578125" style="166" customWidth="1"/>
    <col min="3073" max="3073" width="14" style="166" customWidth="1"/>
    <col min="3074" max="3320" width="9.140625" style="166"/>
    <col min="3321" max="3321" width="52" style="166" customWidth="1"/>
    <col min="3322" max="3322" width="10" style="166" customWidth="1"/>
    <col min="3323" max="3326" width="12" style="166" bestFit="1" customWidth="1"/>
    <col min="3327" max="3328" width="13.42578125" style="166" customWidth="1"/>
    <col min="3329" max="3329" width="14" style="166" customWidth="1"/>
    <col min="3330" max="3576" width="9.140625" style="166"/>
    <col min="3577" max="3577" width="52" style="166" customWidth="1"/>
    <col min="3578" max="3578" width="10" style="166" customWidth="1"/>
    <col min="3579" max="3582" width="12" style="166" bestFit="1" customWidth="1"/>
    <col min="3583" max="3584" width="13.42578125" style="166" customWidth="1"/>
    <col min="3585" max="3585" width="14" style="166" customWidth="1"/>
    <col min="3586" max="3832" width="9.140625" style="166"/>
    <col min="3833" max="3833" width="52" style="166" customWidth="1"/>
    <col min="3834" max="3834" width="10" style="166" customWidth="1"/>
    <col min="3835" max="3838" width="12" style="166" bestFit="1" customWidth="1"/>
    <col min="3839" max="3840" width="13.42578125" style="166" customWidth="1"/>
    <col min="3841" max="3841" width="14" style="166" customWidth="1"/>
    <col min="3842" max="4088" width="9.140625" style="166"/>
    <col min="4089" max="4089" width="52" style="166" customWidth="1"/>
    <col min="4090" max="4090" width="10" style="166" customWidth="1"/>
    <col min="4091" max="4094" width="12" style="166" bestFit="1" customWidth="1"/>
    <col min="4095" max="4096" width="13.42578125" style="166" customWidth="1"/>
    <col min="4097" max="4097" width="14" style="166" customWidth="1"/>
    <col min="4098" max="4344" width="9.140625" style="166"/>
    <col min="4345" max="4345" width="52" style="166" customWidth="1"/>
    <col min="4346" max="4346" width="10" style="166" customWidth="1"/>
    <col min="4347" max="4350" width="12" style="166" bestFit="1" customWidth="1"/>
    <col min="4351" max="4352" width="13.42578125" style="166" customWidth="1"/>
    <col min="4353" max="4353" width="14" style="166" customWidth="1"/>
    <col min="4354" max="4600" width="9.140625" style="166"/>
    <col min="4601" max="4601" width="52" style="166" customWidth="1"/>
    <col min="4602" max="4602" width="10" style="166" customWidth="1"/>
    <col min="4603" max="4606" width="12" style="166" bestFit="1" customWidth="1"/>
    <col min="4607" max="4608" width="13.42578125" style="166" customWidth="1"/>
    <col min="4609" max="4609" width="14" style="166" customWidth="1"/>
    <col min="4610" max="4856" width="9.140625" style="166"/>
    <col min="4857" max="4857" width="52" style="166" customWidth="1"/>
    <col min="4858" max="4858" width="10" style="166" customWidth="1"/>
    <col min="4859" max="4862" width="12" style="166" bestFit="1" customWidth="1"/>
    <col min="4863" max="4864" width="13.42578125" style="166" customWidth="1"/>
    <col min="4865" max="4865" width="14" style="166" customWidth="1"/>
    <col min="4866" max="5112" width="9.140625" style="166"/>
    <col min="5113" max="5113" width="52" style="166" customWidth="1"/>
    <col min="5114" max="5114" width="10" style="166" customWidth="1"/>
    <col min="5115" max="5118" width="12" style="166" bestFit="1" customWidth="1"/>
    <col min="5119" max="5120" width="13.42578125" style="166" customWidth="1"/>
    <col min="5121" max="5121" width="14" style="166" customWidth="1"/>
    <col min="5122" max="5368" width="9.140625" style="166"/>
    <col min="5369" max="5369" width="52" style="166" customWidth="1"/>
    <col min="5370" max="5370" width="10" style="166" customWidth="1"/>
    <col min="5371" max="5374" width="12" style="166" bestFit="1" customWidth="1"/>
    <col min="5375" max="5376" width="13.42578125" style="166" customWidth="1"/>
    <col min="5377" max="5377" width="14" style="166" customWidth="1"/>
    <col min="5378" max="5624" width="9.140625" style="166"/>
    <col min="5625" max="5625" width="52" style="166" customWidth="1"/>
    <col min="5626" max="5626" width="10" style="166" customWidth="1"/>
    <col min="5627" max="5630" width="12" style="166" bestFit="1" customWidth="1"/>
    <col min="5631" max="5632" width="13.42578125" style="166" customWidth="1"/>
    <col min="5633" max="5633" width="14" style="166" customWidth="1"/>
    <col min="5634" max="5880" width="9.140625" style="166"/>
    <col min="5881" max="5881" width="52" style="166" customWidth="1"/>
    <col min="5882" max="5882" width="10" style="166" customWidth="1"/>
    <col min="5883" max="5886" width="12" style="166" bestFit="1" customWidth="1"/>
    <col min="5887" max="5888" width="13.42578125" style="166" customWidth="1"/>
    <col min="5889" max="5889" width="14" style="166" customWidth="1"/>
    <col min="5890" max="6136" width="9.140625" style="166"/>
    <col min="6137" max="6137" width="52" style="166" customWidth="1"/>
    <col min="6138" max="6138" width="10" style="166" customWidth="1"/>
    <col min="6139" max="6142" width="12" style="166" bestFit="1" customWidth="1"/>
    <col min="6143" max="6144" width="13.42578125" style="166" customWidth="1"/>
    <col min="6145" max="6145" width="14" style="166" customWidth="1"/>
    <col min="6146" max="6392" width="9.140625" style="166"/>
    <col min="6393" max="6393" width="52" style="166" customWidth="1"/>
    <col min="6394" max="6394" width="10" style="166" customWidth="1"/>
    <col min="6395" max="6398" width="12" style="166" bestFit="1" customWidth="1"/>
    <col min="6399" max="6400" width="13.42578125" style="166" customWidth="1"/>
    <col min="6401" max="6401" width="14" style="166" customWidth="1"/>
    <col min="6402" max="6648" width="9.140625" style="166"/>
    <col min="6649" max="6649" width="52" style="166" customWidth="1"/>
    <col min="6650" max="6650" width="10" style="166" customWidth="1"/>
    <col min="6651" max="6654" width="12" style="166" bestFit="1" customWidth="1"/>
    <col min="6655" max="6656" width="13.42578125" style="166" customWidth="1"/>
    <col min="6657" max="6657" width="14" style="166" customWidth="1"/>
    <col min="6658" max="6904" width="9.140625" style="166"/>
    <col min="6905" max="6905" width="52" style="166" customWidth="1"/>
    <col min="6906" max="6906" width="10" style="166" customWidth="1"/>
    <col min="6907" max="6910" width="12" style="166" bestFit="1" customWidth="1"/>
    <col min="6911" max="6912" width="13.42578125" style="166" customWidth="1"/>
    <col min="6913" max="6913" width="14" style="166" customWidth="1"/>
    <col min="6914" max="7160" width="9.140625" style="166"/>
    <col min="7161" max="7161" width="52" style="166" customWidth="1"/>
    <col min="7162" max="7162" width="10" style="166" customWidth="1"/>
    <col min="7163" max="7166" width="12" style="166" bestFit="1" customWidth="1"/>
    <col min="7167" max="7168" width="13.42578125" style="166" customWidth="1"/>
    <col min="7169" max="7169" width="14" style="166" customWidth="1"/>
    <col min="7170" max="7416" width="9.140625" style="166"/>
    <col min="7417" max="7417" width="52" style="166" customWidth="1"/>
    <col min="7418" max="7418" width="10" style="166" customWidth="1"/>
    <col min="7419" max="7422" width="12" style="166" bestFit="1" customWidth="1"/>
    <col min="7423" max="7424" width="13.42578125" style="166" customWidth="1"/>
    <col min="7425" max="7425" width="14" style="166" customWidth="1"/>
    <col min="7426" max="7672" width="9.140625" style="166"/>
    <col min="7673" max="7673" width="52" style="166" customWidth="1"/>
    <col min="7674" max="7674" width="10" style="166" customWidth="1"/>
    <col min="7675" max="7678" width="12" style="166" bestFit="1" customWidth="1"/>
    <col min="7679" max="7680" width="13.42578125" style="166" customWidth="1"/>
    <col min="7681" max="7681" width="14" style="166" customWidth="1"/>
    <col min="7682" max="7928" width="9.140625" style="166"/>
    <col min="7929" max="7929" width="52" style="166" customWidth="1"/>
    <col min="7930" max="7930" width="10" style="166" customWidth="1"/>
    <col min="7931" max="7934" width="12" style="166" bestFit="1" customWidth="1"/>
    <col min="7935" max="7936" width="13.42578125" style="166" customWidth="1"/>
    <col min="7937" max="7937" width="14" style="166" customWidth="1"/>
    <col min="7938" max="8184" width="9.140625" style="166"/>
    <col min="8185" max="8185" width="52" style="166" customWidth="1"/>
    <col min="8186" max="8186" width="10" style="166" customWidth="1"/>
    <col min="8187" max="8190" width="12" style="166" bestFit="1" customWidth="1"/>
    <col min="8191" max="8192" width="13.42578125" style="166" customWidth="1"/>
    <col min="8193" max="8193" width="14" style="166" customWidth="1"/>
    <col min="8194" max="8440" width="9.140625" style="166"/>
    <col min="8441" max="8441" width="52" style="166" customWidth="1"/>
    <col min="8442" max="8442" width="10" style="166" customWidth="1"/>
    <col min="8443" max="8446" width="12" style="166" bestFit="1" customWidth="1"/>
    <col min="8447" max="8448" width="13.42578125" style="166" customWidth="1"/>
    <col min="8449" max="8449" width="14" style="166" customWidth="1"/>
    <col min="8450" max="8696" width="9.140625" style="166"/>
    <col min="8697" max="8697" width="52" style="166" customWidth="1"/>
    <col min="8698" max="8698" width="10" style="166" customWidth="1"/>
    <col min="8699" max="8702" width="12" style="166" bestFit="1" customWidth="1"/>
    <col min="8703" max="8704" width="13.42578125" style="166" customWidth="1"/>
    <col min="8705" max="8705" width="14" style="166" customWidth="1"/>
    <col min="8706" max="8952" width="9.140625" style="166"/>
    <col min="8953" max="8953" width="52" style="166" customWidth="1"/>
    <col min="8954" max="8954" width="10" style="166" customWidth="1"/>
    <col min="8955" max="8958" width="12" style="166" bestFit="1" customWidth="1"/>
    <col min="8959" max="8960" width="13.42578125" style="166" customWidth="1"/>
    <col min="8961" max="8961" width="14" style="166" customWidth="1"/>
    <col min="8962" max="9208" width="9.140625" style="166"/>
    <col min="9209" max="9209" width="52" style="166" customWidth="1"/>
    <col min="9210" max="9210" width="10" style="166" customWidth="1"/>
    <col min="9211" max="9214" width="12" style="166" bestFit="1" customWidth="1"/>
    <col min="9215" max="9216" width="13.42578125" style="166" customWidth="1"/>
    <col min="9217" max="9217" width="14" style="166" customWidth="1"/>
    <col min="9218" max="9464" width="9.140625" style="166"/>
    <col min="9465" max="9465" width="52" style="166" customWidth="1"/>
    <col min="9466" max="9466" width="10" style="166" customWidth="1"/>
    <col min="9467" max="9470" width="12" style="166" bestFit="1" customWidth="1"/>
    <col min="9471" max="9472" width="13.42578125" style="166" customWidth="1"/>
    <col min="9473" max="9473" width="14" style="166" customWidth="1"/>
    <col min="9474" max="9720" width="9.140625" style="166"/>
    <col min="9721" max="9721" width="52" style="166" customWidth="1"/>
    <col min="9722" max="9722" width="10" style="166" customWidth="1"/>
    <col min="9723" max="9726" width="12" style="166" bestFit="1" customWidth="1"/>
    <col min="9727" max="9728" width="13.42578125" style="166" customWidth="1"/>
    <col min="9729" max="9729" width="14" style="166" customWidth="1"/>
    <col min="9730" max="9976" width="9.140625" style="166"/>
    <col min="9977" max="9977" width="52" style="166" customWidth="1"/>
    <col min="9978" max="9978" width="10" style="166" customWidth="1"/>
    <col min="9979" max="9982" width="12" style="166" bestFit="1" customWidth="1"/>
    <col min="9983" max="9984" width="13.42578125" style="166" customWidth="1"/>
    <col min="9985" max="9985" width="14" style="166" customWidth="1"/>
    <col min="9986" max="10232" width="9.140625" style="166"/>
    <col min="10233" max="10233" width="52" style="166" customWidth="1"/>
    <col min="10234" max="10234" width="10" style="166" customWidth="1"/>
    <col min="10235" max="10238" width="12" style="166" bestFit="1" customWidth="1"/>
    <col min="10239" max="10240" width="13.42578125" style="166" customWidth="1"/>
    <col min="10241" max="10241" width="14" style="166" customWidth="1"/>
    <col min="10242" max="10488" width="9.140625" style="166"/>
    <col min="10489" max="10489" width="52" style="166" customWidth="1"/>
    <col min="10490" max="10490" width="10" style="166" customWidth="1"/>
    <col min="10491" max="10494" width="12" style="166" bestFit="1" customWidth="1"/>
    <col min="10495" max="10496" width="13.42578125" style="166" customWidth="1"/>
    <col min="10497" max="10497" width="14" style="166" customWidth="1"/>
    <col min="10498" max="10744" width="9.140625" style="166"/>
    <col min="10745" max="10745" width="52" style="166" customWidth="1"/>
    <col min="10746" max="10746" width="10" style="166" customWidth="1"/>
    <col min="10747" max="10750" width="12" style="166" bestFit="1" customWidth="1"/>
    <col min="10751" max="10752" width="13.42578125" style="166" customWidth="1"/>
    <col min="10753" max="10753" width="14" style="166" customWidth="1"/>
    <col min="10754" max="11000" width="9.140625" style="166"/>
    <col min="11001" max="11001" width="52" style="166" customWidth="1"/>
    <col min="11002" max="11002" width="10" style="166" customWidth="1"/>
    <col min="11003" max="11006" width="12" style="166" bestFit="1" customWidth="1"/>
    <col min="11007" max="11008" width="13.42578125" style="166" customWidth="1"/>
    <col min="11009" max="11009" width="14" style="166" customWidth="1"/>
    <col min="11010" max="11256" width="9.140625" style="166"/>
    <col min="11257" max="11257" width="52" style="166" customWidth="1"/>
    <col min="11258" max="11258" width="10" style="166" customWidth="1"/>
    <col min="11259" max="11262" width="12" style="166" bestFit="1" customWidth="1"/>
    <col min="11263" max="11264" width="13.42578125" style="166" customWidth="1"/>
    <col min="11265" max="11265" width="14" style="166" customWidth="1"/>
    <col min="11266" max="11512" width="9.140625" style="166"/>
    <col min="11513" max="11513" width="52" style="166" customWidth="1"/>
    <col min="11514" max="11514" width="10" style="166" customWidth="1"/>
    <col min="11515" max="11518" width="12" style="166" bestFit="1" customWidth="1"/>
    <col min="11519" max="11520" width="13.42578125" style="166" customWidth="1"/>
    <col min="11521" max="11521" width="14" style="166" customWidth="1"/>
    <col min="11522" max="11768" width="9.140625" style="166"/>
    <col min="11769" max="11769" width="52" style="166" customWidth="1"/>
    <col min="11770" max="11770" width="10" style="166" customWidth="1"/>
    <col min="11771" max="11774" width="12" style="166" bestFit="1" customWidth="1"/>
    <col min="11775" max="11776" width="13.42578125" style="166" customWidth="1"/>
    <col min="11777" max="11777" width="14" style="166" customWidth="1"/>
    <col min="11778" max="12024" width="9.140625" style="166"/>
    <col min="12025" max="12025" width="52" style="166" customWidth="1"/>
    <col min="12026" max="12026" width="10" style="166" customWidth="1"/>
    <col min="12027" max="12030" width="12" style="166" bestFit="1" customWidth="1"/>
    <col min="12031" max="12032" width="13.42578125" style="166" customWidth="1"/>
    <col min="12033" max="12033" width="14" style="166" customWidth="1"/>
    <col min="12034" max="12280" width="9.140625" style="166"/>
    <col min="12281" max="12281" width="52" style="166" customWidth="1"/>
    <col min="12282" max="12282" width="10" style="166" customWidth="1"/>
    <col min="12283" max="12286" width="12" style="166" bestFit="1" customWidth="1"/>
    <col min="12287" max="12288" width="13.42578125" style="166" customWidth="1"/>
    <col min="12289" max="12289" width="14" style="166" customWidth="1"/>
    <col min="12290" max="12536" width="9.140625" style="166"/>
    <col min="12537" max="12537" width="52" style="166" customWidth="1"/>
    <col min="12538" max="12538" width="10" style="166" customWidth="1"/>
    <col min="12539" max="12542" width="12" style="166" bestFit="1" customWidth="1"/>
    <col min="12543" max="12544" width="13.42578125" style="166" customWidth="1"/>
    <col min="12545" max="12545" width="14" style="166" customWidth="1"/>
    <col min="12546" max="12792" width="9.140625" style="166"/>
    <col min="12793" max="12793" width="52" style="166" customWidth="1"/>
    <col min="12794" max="12794" width="10" style="166" customWidth="1"/>
    <col min="12795" max="12798" width="12" style="166" bestFit="1" customWidth="1"/>
    <col min="12799" max="12800" width="13.42578125" style="166" customWidth="1"/>
    <col min="12801" max="12801" width="14" style="166" customWidth="1"/>
    <col min="12802" max="13048" width="9.140625" style="166"/>
    <col min="13049" max="13049" width="52" style="166" customWidth="1"/>
    <col min="13050" max="13050" width="10" style="166" customWidth="1"/>
    <col min="13051" max="13054" width="12" style="166" bestFit="1" customWidth="1"/>
    <col min="13055" max="13056" width="13.42578125" style="166" customWidth="1"/>
    <col min="13057" max="13057" width="14" style="166" customWidth="1"/>
    <col min="13058" max="13304" width="9.140625" style="166"/>
    <col min="13305" max="13305" width="52" style="166" customWidth="1"/>
    <col min="13306" max="13306" width="10" style="166" customWidth="1"/>
    <col min="13307" max="13310" width="12" style="166" bestFit="1" customWidth="1"/>
    <col min="13311" max="13312" width="13.42578125" style="166" customWidth="1"/>
    <col min="13313" max="13313" width="14" style="166" customWidth="1"/>
    <col min="13314" max="13560" width="9.140625" style="166"/>
    <col min="13561" max="13561" width="52" style="166" customWidth="1"/>
    <col min="13562" max="13562" width="10" style="166" customWidth="1"/>
    <col min="13563" max="13566" width="12" style="166" bestFit="1" customWidth="1"/>
    <col min="13567" max="13568" width="13.42578125" style="166" customWidth="1"/>
    <col min="13569" max="13569" width="14" style="166" customWidth="1"/>
    <col min="13570" max="13816" width="9.140625" style="166"/>
    <col min="13817" max="13817" width="52" style="166" customWidth="1"/>
    <col min="13818" max="13818" width="10" style="166" customWidth="1"/>
    <col min="13819" max="13822" width="12" style="166" bestFit="1" customWidth="1"/>
    <col min="13823" max="13824" width="13.42578125" style="166" customWidth="1"/>
    <col min="13825" max="13825" width="14" style="166" customWidth="1"/>
    <col min="13826" max="14072" width="9.140625" style="166"/>
    <col min="14073" max="14073" width="52" style="166" customWidth="1"/>
    <col min="14074" max="14074" width="10" style="166" customWidth="1"/>
    <col min="14075" max="14078" width="12" style="166" bestFit="1" customWidth="1"/>
    <col min="14079" max="14080" width="13.42578125" style="166" customWidth="1"/>
    <col min="14081" max="14081" width="14" style="166" customWidth="1"/>
    <col min="14082" max="14328" width="9.140625" style="166"/>
    <col min="14329" max="14329" width="52" style="166" customWidth="1"/>
    <col min="14330" max="14330" width="10" style="166" customWidth="1"/>
    <col min="14331" max="14334" width="12" style="166" bestFit="1" customWidth="1"/>
    <col min="14335" max="14336" width="13.42578125" style="166" customWidth="1"/>
    <col min="14337" max="14337" width="14" style="166" customWidth="1"/>
    <col min="14338" max="14584" width="9.140625" style="166"/>
    <col min="14585" max="14585" width="52" style="166" customWidth="1"/>
    <col min="14586" max="14586" width="10" style="166" customWidth="1"/>
    <col min="14587" max="14590" width="12" style="166" bestFit="1" customWidth="1"/>
    <col min="14591" max="14592" width="13.42578125" style="166" customWidth="1"/>
    <col min="14593" max="14593" width="14" style="166" customWidth="1"/>
    <col min="14594" max="14840" width="9.140625" style="166"/>
    <col min="14841" max="14841" width="52" style="166" customWidth="1"/>
    <col min="14842" max="14842" width="10" style="166" customWidth="1"/>
    <col min="14843" max="14846" width="12" style="166" bestFit="1" customWidth="1"/>
    <col min="14847" max="14848" width="13.42578125" style="166" customWidth="1"/>
    <col min="14849" max="14849" width="14" style="166" customWidth="1"/>
    <col min="14850" max="15096" width="9.140625" style="166"/>
    <col min="15097" max="15097" width="52" style="166" customWidth="1"/>
    <col min="15098" max="15098" width="10" style="166" customWidth="1"/>
    <col min="15099" max="15102" width="12" style="166" bestFit="1" customWidth="1"/>
    <col min="15103" max="15104" width="13.42578125" style="166" customWidth="1"/>
    <col min="15105" max="15105" width="14" style="166" customWidth="1"/>
    <col min="15106" max="15352" width="9.140625" style="166"/>
    <col min="15353" max="15353" width="52" style="166" customWidth="1"/>
    <col min="15354" max="15354" width="10" style="166" customWidth="1"/>
    <col min="15355" max="15358" width="12" style="166" bestFit="1" customWidth="1"/>
    <col min="15359" max="15360" width="13.42578125" style="166" customWidth="1"/>
    <col min="15361" max="15361" width="14" style="166" customWidth="1"/>
    <col min="15362" max="15608" width="9.140625" style="166"/>
    <col min="15609" max="15609" width="52" style="166" customWidth="1"/>
    <col min="15610" max="15610" width="10" style="166" customWidth="1"/>
    <col min="15611" max="15614" width="12" style="166" bestFit="1" customWidth="1"/>
    <col min="15615" max="15616" width="13.42578125" style="166" customWidth="1"/>
    <col min="15617" max="15617" width="14" style="166" customWidth="1"/>
    <col min="15618" max="15864" width="9.140625" style="166"/>
    <col min="15865" max="15865" width="52" style="166" customWidth="1"/>
    <col min="15866" max="15866" width="10" style="166" customWidth="1"/>
    <col min="15867" max="15870" width="12" style="166" bestFit="1" customWidth="1"/>
    <col min="15871" max="15872" width="13.42578125" style="166" customWidth="1"/>
    <col min="15873" max="15873" width="14" style="166" customWidth="1"/>
    <col min="15874" max="16120" width="9.140625" style="166"/>
    <col min="16121" max="16121" width="52" style="166" customWidth="1"/>
    <col min="16122" max="16122" width="10" style="166" customWidth="1"/>
    <col min="16123" max="16126" width="12" style="166" bestFit="1" customWidth="1"/>
    <col min="16127" max="16128" width="13.42578125" style="166" customWidth="1"/>
    <col min="16129" max="16129" width="14" style="166" customWidth="1"/>
    <col min="16130" max="16384" width="9.140625" style="166"/>
  </cols>
  <sheetData>
    <row r="1" spans="1:11" ht="21.75" customHeight="1"/>
    <row r="2" spans="1:11" ht="21.75" customHeight="1">
      <c r="A2" s="426" t="s">
        <v>423</v>
      </c>
      <c r="B2" s="426"/>
      <c r="C2" s="426"/>
      <c r="D2" s="426"/>
    </row>
    <row r="3" spans="1:11" s="167" customFormat="1" ht="36.75" customHeight="1">
      <c r="A3" s="427" t="s">
        <v>758</v>
      </c>
      <c r="B3" s="427"/>
      <c r="C3" s="427"/>
      <c r="D3" s="427"/>
    </row>
    <row r="4" spans="1:11" ht="30" customHeight="1" thickBot="1">
      <c r="A4" s="428" t="s">
        <v>383</v>
      </c>
      <c r="B4" s="428"/>
      <c r="C4" s="168"/>
      <c r="D4" s="168"/>
      <c r="E4" s="268"/>
    </row>
    <row r="5" spans="1:11" ht="30.75" customHeight="1">
      <c r="A5" s="429" t="s">
        <v>361</v>
      </c>
      <c r="B5" s="431" t="s">
        <v>1</v>
      </c>
      <c r="C5" s="433" t="s">
        <v>424</v>
      </c>
      <c r="D5" s="435" t="s">
        <v>425</v>
      </c>
      <c r="E5" s="424" t="s">
        <v>587</v>
      </c>
    </row>
    <row r="6" spans="1:11" ht="31.5" customHeight="1">
      <c r="A6" s="430"/>
      <c r="B6" s="432"/>
      <c r="C6" s="434"/>
      <c r="D6" s="436"/>
      <c r="E6" s="425"/>
    </row>
    <row r="7" spans="1:11" ht="15">
      <c r="A7" s="169">
        <v>1</v>
      </c>
      <c r="B7" s="170">
        <v>2</v>
      </c>
      <c r="C7" s="171">
        <v>3</v>
      </c>
      <c r="D7" s="172">
        <v>4</v>
      </c>
      <c r="E7" s="172">
        <v>4</v>
      </c>
    </row>
    <row r="8" spans="1:11" ht="15">
      <c r="A8" s="173"/>
      <c r="B8" s="174" t="s">
        <v>426</v>
      </c>
      <c r="C8" s="175"/>
      <c r="D8" s="176"/>
      <c r="E8" s="176"/>
    </row>
    <row r="9" spans="1:11" ht="14.25">
      <c r="A9" s="173">
        <v>1</v>
      </c>
      <c r="B9" s="174" t="s">
        <v>427</v>
      </c>
      <c r="C9" s="177" t="s">
        <v>428</v>
      </c>
      <c r="D9" s="178">
        <v>2.4649999999999999</v>
      </c>
      <c r="E9" s="178">
        <v>2</v>
      </c>
    </row>
    <row r="10" spans="1:11" ht="15">
      <c r="A10" s="179">
        <v>2</v>
      </c>
      <c r="B10" s="180" t="s">
        <v>429</v>
      </c>
      <c r="C10" s="181"/>
      <c r="D10" s="182"/>
      <c r="E10" s="182"/>
    </row>
    <row r="11" spans="1:11" ht="15">
      <c r="A11" s="169" t="s">
        <v>10</v>
      </c>
      <c r="B11" s="183" t="s">
        <v>430</v>
      </c>
      <c r="C11" s="171" t="s">
        <v>431</v>
      </c>
      <c r="D11" s="184">
        <v>6416</v>
      </c>
      <c r="E11" s="184">
        <v>6416</v>
      </c>
    </row>
    <row r="12" spans="1:11" ht="18.75">
      <c r="A12" s="169" t="s">
        <v>11</v>
      </c>
      <c r="B12" s="183" t="s">
        <v>432</v>
      </c>
      <c r="C12" s="185"/>
      <c r="D12" s="269">
        <v>1.0549999999999999</v>
      </c>
      <c r="E12" s="273">
        <v>1.0469999999999999</v>
      </c>
      <c r="F12" s="270"/>
    </row>
    <row r="13" spans="1:11" ht="14.25">
      <c r="A13" s="179" t="s">
        <v>12</v>
      </c>
      <c r="B13" s="180" t="s">
        <v>433</v>
      </c>
      <c r="C13" s="187" t="s">
        <v>431</v>
      </c>
      <c r="D13" s="189">
        <v>6768.8799999999992</v>
      </c>
      <c r="E13" s="189">
        <f>E11*E12</f>
        <v>6717.5519999999997</v>
      </c>
    </row>
    <row r="14" spans="1:11" ht="15">
      <c r="A14" s="169" t="s">
        <v>64</v>
      </c>
      <c r="B14" s="183" t="s">
        <v>434</v>
      </c>
      <c r="C14" s="171"/>
      <c r="D14" s="276">
        <v>2.2999999999999998</v>
      </c>
      <c r="E14" s="276">
        <v>1.83</v>
      </c>
      <c r="F14" s="190" t="s">
        <v>588</v>
      </c>
      <c r="G14" s="190"/>
      <c r="H14" s="190"/>
      <c r="I14" s="190"/>
      <c r="J14" s="190"/>
      <c r="K14" s="190"/>
    </row>
    <row r="15" spans="1:11" ht="15">
      <c r="A15" s="169" t="s">
        <v>65</v>
      </c>
      <c r="B15" s="183" t="s">
        <v>435</v>
      </c>
      <c r="C15" s="171" t="s">
        <v>431</v>
      </c>
      <c r="D15" s="182">
        <v>15568.423999999997</v>
      </c>
      <c r="E15" s="182">
        <f>E13*E14</f>
        <v>12293.12016</v>
      </c>
    </row>
    <row r="16" spans="1:11" ht="15">
      <c r="A16" s="169" t="s">
        <v>66</v>
      </c>
      <c r="B16" s="183" t="s">
        <v>436</v>
      </c>
      <c r="C16" s="171" t="s">
        <v>431</v>
      </c>
      <c r="D16" s="182"/>
      <c r="E16" s="182"/>
    </row>
    <row r="17" spans="1:7" ht="14.25" customHeight="1">
      <c r="A17" s="179" t="s">
        <v>67</v>
      </c>
      <c r="B17" s="371" t="s">
        <v>437</v>
      </c>
      <c r="C17" s="171" t="s">
        <v>431</v>
      </c>
      <c r="D17" s="182"/>
      <c r="E17" s="182"/>
    </row>
    <row r="18" spans="1:7" ht="14.25">
      <c r="A18" s="179" t="s">
        <v>438</v>
      </c>
      <c r="B18" s="180" t="s">
        <v>439</v>
      </c>
      <c r="C18" s="181" t="s">
        <v>36</v>
      </c>
      <c r="D18" s="188">
        <v>4</v>
      </c>
      <c r="E18" s="188">
        <v>4</v>
      </c>
    </row>
    <row r="19" spans="1:7" ht="15">
      <c r="A19" s="169" t="s">
        <v>440</v>
      </c>
      <c r="B19" s="183" t="s">
        <v>441</v>
      </c>
      <c r="C19" s="185" t="s">
        <v>431</v>
      </c>
      <c r="D19" s="182">
        <v>622.73695999999984</v>
      </c>
      <c r="E19" s="182">
        <f>E15*E18/100</f>
        <v>491.72480640000003</v>
      </c>
    </row>
    <row r="20" spans="1:7" ht="15">
      <c r="A20" s="169" t="s">
        <v>68</v>
      </c>
      <c r="B20" s="180" t="s">
        <v>442</v>
      </c>
      <c r="C20" s="181"/>
      <c r="D20" s="182"/>
      <c r="E20" s="182"/>
    </row>
    <row r="21" spans="1:7" ht="14.25">
      <c r="A21" s="179" t="s">
        <v>443</v>
      </c>
      <c r="B21" s="180" t="s">
        <v>444</v>
      </c>
      <c r="C21" s="181" t="s">
        <v>36</v>
      </c>
      <c r="D21" s="188">
        <v>20</v>
      </c>
      <c r="E21" s="188">
        <v>20</v>
      </c>
    </row>
    <row r="22" spans="1:7" ht="15">
      <c r="A22" s="169" t="s">
        <v>445</v>
      </c>
      <c r="B22" s="183" t="s">
        <v>446</v>
      </c>
      <c r="C22" s="185" t="s">
        <v>431</v>
      </c>
      <c r="D22" s="182">
        <v>3238.2321919999995</v>
      </c>
      <c r="E22" s="182">
        <f>(E15+E19)*20%</f>
        <v>2556.9689932800002</v>
      </c>
    </row>
    <row r="23" spans="1:7" ht="15">
      <c r="A23" s="179" t="s">
        <v>69</v>
      </c>
      <c r="B23" s="180" t="s">
        <v>447</v>
      </c>
      <c r="C23" s="187"/>
      <c r="D23" s="182"/>
      <c r="E23" s="182"/>
    </row>
    <row r="24" spans="1:7" ht="14.25">
      <c r="A24" s="179" t="s">
        <v>448</v>
      </c>
      <c r="B24" s="180" t="s">
        <v>444</v>
      </c>
      <c r="C24" s="181" t="s">
        <v>36</v>
      </c>
      <c r="D24" s="188">
        <v>3</v>
      </c>
      <c r="E24" s="188">
        <v>3</v>
      </c>
    </row>
    <row r="25" spans="1:7" ht="15">
      <c r="A25" s="169" t="s">
        <v>449</v>
      </c>
      <c r="B25" s="183" t="s">
        <v>446</v>
      </c>
      <c r="C25" s="185" t="s">
        <v>431</v>
      </c>
      <c r="D25" s="182">
        <v>467.05271999999991</v>
      </c>
      <c r="E25" s="182">
        <f>E15*3%</f>
        <v>368.79360480000003</v>
      </c>
    </row>
    <row r="26" spans="1:7" ht="15">
      <c r="A26" s="169" t="s">
        <v>450</v>
      </c>
      <c r="B26" s="183" t="s">
        <v>70</v>
      </c>
      <c r="C26" s="185" t="s">
        <v>431</v>
      </c>
      <c r="D26" s="182"/>
      <c r="E26" s="182"/>
    </row>
    <row r="27" spans="1:7" ht="15">
      <c r="A27" s="169" t="s">
        <v>451</v>
      </c>
      <c r="B27" s="183" t="s">
        <v>452</v>
      </c>
      <c r="C27" s="185" t="s">
        <v>431</v>
      </c>
      <c r="D27" s="182">
        <v>31834.313395199995</v>
      </c>
      <c r="E27" s="182">
        <f>(E15+E19+E22+E25)*1.6</f>
        <v>25136.972103167998</v>
      </c>
    </row>
    <row r="28" spans="1:7" ht="14.25">
      <c r="A28" s="179" t="s">
        <v>71</v>
      </c>
      <c r="B28" s="180" t="s">
        <v>453</v>
      </c>
      <c r="C28" s="187" t="s">
        <v>431</v>
      </c>
      <c r="D28" s="189">
        <v>51730.759267199988</v>
      </c>
      <c r="E28" s="189">
        <f>E15+E19+E22+E25+E27</f>
        <v>40847.579667647995</v>
      </c>
    </row>
    <row r="29" spans="1:7" ht="14.25">
      <c r="A29" s="179" t="s">
        <v>72</v>
      </c>
      <c r="B29" s="180" t="s">
        <v>454</v>
      </c>
      <c r="C29" s="187" t="s">
        <v>45</v>
      </c>
      <c r="D29" s="189">
        <v>1530.1958591237758</v>
      </c>
      <c r="E29" s="189">
        <f>E28*12*E9/1000</f>
        <v>980.34191202355191</v>
      </c>
    </row>
    <row r="30" spans="1:7" ht="15">
      <c r="A30" s="179">
        <v>3</v>
      </c>
      <c r="B30" s="180" t="s">
        <v>455</v>
      </c>
      <c r="C30" s="171" t="s">
        <v>45</v>
      </c>
      <c r="D30" s="182"/>
      <c r="E30" s="182"/>
    </row>
    <row r="31" spans="1:7" ht="15">
      <c r="A31" s="169" t="s">
        <v>13</v>
      </c>
      <c r="B31" s="183" t="s">
        <v>456</v>
      </c>
      <c r="C31" s="171" t="s">
        <v>45</v>
      </c>
      <c r="D31" s="182">
        <v>229.24499999999998</v>
      </c>
      <c r="E31" s="271">
        <f>(2.47/2)*47</f>
        <v>58.045000000000002</v>
      </c>
      <c r="F31" s="190" t="s">
        <v>589</v>
      </c>
      <c r="G31" s="190"/>
    </row>
    <row r="32" spans="1:7" ht="30">
      <c r="A32" s="169" t="s">
        <v>14</v>
      </c>
      <c r="B32" s="183" t="s">
        <v>457</v>
      </c>
      <c r="C32" s="171" t="s">
        <v>45</v>
      </c>
      <c r="D32" s="182"/>
      <c r="E32" s="182"/>
    </row>
    <row r="33" spans="1:11" ht="15">
      <c r="A33" s="169" t="s">
        <v>15</v>
      </c>
      <c r="B33" s="183" t="s">
        <v>458</v>
      </c>
      <c r="C33" s="171" t="s">
        <v>45</v>
      </c>
      <c r="D33" s="182">
        <v>4.93</v>
      </c>
      <c r="E33" s="182">
        <v>4.93</v>
      </c>
    </row>
    <row r="34" spans="1:11" s="190" customFormat="1" ht="14.25">
      <c r="A34" s="179" t="s">
        <v>17</v>
      </c>
      <c r="B34" s="180" t="s">
        <v>459</v>
      </c>
      <c r="C34" s="187" t="s">
        <v>45</v>
      </c>
      <c r="D34" s="189">
        <v>1764.3708591237757</v>
      </c>
      <c r="E34" s="272">
        <f>E29+E31+E33</f>
        <v>1043.316912023552</v>
      </c>
    </row>
    <row r="35" spans="1:11" s="190" customFormat="1" ht="14.25">
      <c r="A35" s="179" t="s">
        <v>52</v>
      </c>
      <c r="B35" s="180" t="s">
        <v>73</v>
      </c>
      <c r="C35" s="181" t="s">
        <v>45</v>
      </c>
      <c r="D35" s="189">
        <v>462.1191494553803</v>
      </c>
      <c r="E35" s="272">
        <f>E34*F35%*100</f>
        <v>273.26268822880985</v>
      </c>
      <c r="F35" s="190">
        <f>D35/D34</f>
        <v>0.26191724209550737</v>
      </c>
    </row>
    <row r="36" spans="1:11" ht="15">
      <c r="A36" s="179"/>
      <c r="B36" s="174" t="s">
        <v>460</v>
      </c>
      <c r="C36" s="175"/>
      <c r="D36" s="191"/>
      <c r="E36" s="191"/>
      <c r="F36" s="192"/>
      <c r="K36" s="193"/>
    </row>
    <row r="37" spans="1:11" ht="15.75">
      <c r="A37" s="179">
        <v>1</v>
      </c>
      <c r="B37" s="174" t="s">
        <v>427</v>
      </c>
      <c r="C37" s="177" t="s">
        <v>428</v>
      </c>
      <c r="D37" s="178">
        <v>1.86</v>
      </c>
      <c r="E37" s="277">
        <v>0.54340000000000011</v>
      </c>
      <c r="F37" s="278" t="s">
        <v>590</v>
      </c>
      <c r="G37" s="279"/>
      <c r="H37" s="279"/>
      <c r="K37" s="193"/>
    </row>
    <row r="38" spans="1:11" ht="15.75">
      <c r="A38" s="179">
        <v>2</v>
      </c>
      <c r="B38" s="180" t="s">
        <v>429</v>
      </c>
      <c r="C38" s="181"/>
      <c r="D38" s="184"/>
      <c r="E38" s="184"/>
      <c r="F38" s="278"/>
      <c r="G38" s="279"/>
      <c r="H38" s="279"/>
      <c r="K38" s="193"/>
    </row>
    <row r="39" spans="1:11" ht="15">
      <c r="A39" s="169" t="s">
        <v>10</v>
      </c>
      <c r="B39" s="183" t="s">
        <v>430</v>
      </c>
      <c r="C39" s="171" t="s">
        <v>431</v>
      </c>
      <c r="D39" s="184">
        <v>6416</v>
      </c>
      <c r="E39" s="184">
        <v>6416</v>
      </c>
      <c r="F39" s="192"/>
      <c r="K39" s="193"/>
    </row>
    <row r="40" spans="1:11" ht="15">
      <c r="A40" s="169" t="s">
        <v>11</v>
      </c>
      <c r="B40" s="183" t="s">
        <v>432</v>
      </c>
      <c r="C40" s="171"/>
      <c r="D40" s="186">
        <v>1.0549999999999999</v>
      </c>
      <c r="E40" s="269">
        <v>1.0469999999999999</v>
      </c>
      <c r="F40" s="192"/>
      <c r="K40" s="193"/>
    </row>
    <row r="41" spans="1:11" ht="14.25">
      <c r="A41" s="179" t="s">
        <v>12</v>
      </c>
      <c r="B41" s="180" t="s">
        <v>433</v>
      </c>
      <c r="C41" s="187" t="s">
        <v>431</v>
      </c>
      <c r="D41" s="189">
        <v>6768.8799999999992</v>
      </c>
      <c r="E41" s="189">
        <f>E39*E40</f>
        <v>6717.5519999999997</v>
      </c>
      <c r="F41" s="192"/>
      <c r="K41" s="193"/>
    </row>
    <row r="42" spans="1:11" ht="15">
      <c r="A42" s="169" t="s">
        <v>64</v>
      </c>
      <c r="B42" s="183" t="s">
        <v>434</v>
      </c>
      <c r="C42" s="171"/>
      <c r="D42" s="182">
        <v>2.56</v>
      </c>
      <c r="E42" s="276">
        <v>2.29</v>
      </c>
      <c r="F42" s="192"/>
      <c r="K42" s="193"/>
    </row>
    <row r="43" spans="1:11" ht="15">
      <c r="A43" s="169" t="s">
        <v>65</v>
      </c>
      <c r="B43" s="183" t="s">
        <v>435</v>
      </c>
      <c r="C43" s="171" t="s">
        <v>431</v>
      </c>
      <c r="D43" s="184">
        <v>17328.332799999996</v>
      </c>
      <c r="E43" s="184">
        <f>E41*E42</f>
        <v>15383.194079999999</v>
      </c>
      <c r="F43" s="192"/>
      <c r="K43" s="193"/>
    </row>
    <row r="44" spans="1:11" ht="15">
      <c r="A44" s="169" t="s">
        <v>66</v>
      </c>
      <c r="B44" s="183" t="s">
        <v>461</v>
      </c>
      <c r="C44" s="171" t="s">
        <v>431</v>
      </c>
      <c r="D44" s="184"/>
      <c r="E44" s="184"/>
      <c r="F44" s="192"/>
      <c r="K44" s="193"/>
    </row>
    <row r="45" spans="1:11" ht="14.25" customHeight="1">
      <c r="A45" s="179" t="s">
        <v>67</v>
      </c>
      <c r="B45" s="371" t="s">
        <v>437</v>
      </c>
      <c r="C45" s="171" t="s">
        <v>431</v>
      </c>
      <c r="D45" s="184"/>
      <c r="E45" s="184"/>
      <c r="F45" s="192"/>
      <c r="K45" s="193"/>
    </row>
    <row r="46" spans="1:11" ht="14.25">
      <c r="A46" s="179" t="s">
        <v>438</v>
      </c>
      <c r="B46" s="180" t="s">
        <v>444</v>
      </c>
      <c r="C46" s="181" t="s">
        <v>36</v>
      </c>
      <c r="D46" s="189">
        <v>6</v>
      </c>
      <c r="E46" s="189">
        <v>6</v>
      </c>
      <c r="F46" s="192"/>
      <c r="K46" s="193"/>
    </row>
    <row r="47" spans="1:11" ht="15">
      <c r="A47" s="169" t="s">
        <v>440</v>
      </c>
      <c r="B47" s="183" t="s">
        <v>446</v>
      </c>
      <c r="C47" s="185" t="s">
        <v>431</v>
      </c>
      <c r="D47" s="184">
        <v>1039.6999679999999</v>
      </c>
      <c r="E47" s="184">
        <f>E43*E46/100</f>
        <v>922.9916447999999</v>
      </c>
      <c r="F47" s="192"/>
      <c r="K47" s="193"/>
    </row>
    <row r="48" spans="1:11" ht="15">
      <c r="A48" s="179" t="s">
        <v>68</v>
      </c>
      <c r="B48" s="180" t="s">
        <v>442</v>
      </c>
      <c r="C48" s="181"/>
      <c r="D48" s="184"/>
      <c r="E48" s="184"/>
      <c r="F48" s="192"/>
      <c r="K48" s="193"/>
    </row>
    <row r="49" spans="1:11" ht="14.25">
      <c r="A49" s="179" t="s">
        <v>443</v>
      </c>
      <c r="B49" s="180" t="s">
        <v>444</v>
      </c>
      <c r="C49" s="181" t="s">
        <v>36</v>
      </c>
      <c r="D49" s="189">
        <v>20</v>
      </c>
      <c r="E49" s="189">
        <v>20</v>
      </c>
      <c r="F49" s="192"/>
      <c r="K49" s="193"/>
    </row>
    <row r="50" spans="1:11" ht="15">
      <c r="A50" s="169" t="s">
        <v>445</v>
      </c>
      <c r="B50" s="183" t="s">
        <v>441</v>
      </c>
      <c r="C50" s="185" t="s">
        <v>431</v>
      </c>
      <c r="D50" s="184">
        <v>3673.6065535999996</v>
      </c>
      <c r="E50" s="184">
        <f>(E43+E47)*20%</f>
        <v>3261.23714496</v>
      </c>
      <c r="F50" s="192"/>
      <c r="K50" s="193"/>
    </row>
    <row r="51" spans="1:11" ht="14.25">
      <c r="A51" s="179" t="s">
        <v>69</v>
      </c>
      <c r="B51" s="180" t="s">
        <v>447</v>
      </c>
      <c r="C51" s="187"/>
      <c r="D51" s="189"/>
      <c r="E51" s="189"/>
      <c r="F51" s="192"/>
      <c r="K51" s="193"/>
    </row>
    <row r="52" spans="1:11" ht="14.25">
      <c r="A52" s="179" t="s">
        <v>448</v>
      </c>
      <c r="B52" s="180" t="s">
        <v>444</v>
      </c>
      <c r="C52" s="181" t="s">
        <v>36</v>
      </c>
      <c r="D52" s="189">
        <v>3</v>
      </c>
      <c r="E52" s="189">
        <v>3</v>
      </c>
      <c r="F52" s="192"/>
      <c r="K52" s="193"/>
    </row>
    <row r="53" spans="1:11" ht="15">
      <c r="A53" s="169" t="s">
        <v>449</v>
      </c>
      <c r="B53" s="183" t="s">
        <v>446</v>
      </c>
      <c r="C53" s="185" t="s">
        <v>431</v>
      </c>
      <c r="D53" s="184">
        <v>519.84998399999995</v>
      </c>
      <c r="E53" s="184">
        <f>E43*E52%</f>
        <v>461.49582239999995</v>
      </c>
      <c r="F53" s="192"/>
      <c r="K53" s="193"/>
    </row>
    <row r="54" spans="1:11" ht="15">
      <c r="A54" s="169" t="s">
        <v>450</v>
      </c>
      <c r="B54" s="183" t="s">
        <v>70</v>
      </c>
      <c r="C54" s="185" t="s">
        <v>431</v>
      </c>
      <c r="D54" s="184"/>
      <c r="E54" s="184"/>
      <c r="F54" s="192"/>
      <c r="K54" s="193"/>
    </row>
    <row r="55" spans="1:11" ht="15">
      <c r="A55" s="169" t="s">
        <v>451</v>
      </c>
      <c r="B55" s="183" t="s">
        <v>452</v>
      </c>
      <c r="C55" s="185" t="s">
        <v>431</v>
      </c>
      <c r="D55" s="184">
        <v>36098.382888959997</v>
      </c>
      <c r="E55" s="184">
        <f>(E43+E47+E50+E53)*1.6</f>
        <v>32046.269907456004</v>
      </c>
      <c r="F55" s="192"/>
      <c r="K55" s="193"/>
    </row>
    <row r="56" spans="1:11" ht="14.25">
      <c r="A56" s="179" t="s">
        <v>71</v>
      </c>
      <c r="B56" s="180" t="s">
        <v>453</v>
      </c>
      <c r="C56" s="187" t="s">
        <v>431</v>
      </c>
      <c r="D56" s="189">
        <v>58659.872194559997</v>
      </c>
      <c r="E56" s="189">
        <f>E43+E47+E50+E53+E55</f>
        <v>52075.188599616005</v>
      </c>
      <c r="F56" s="192"/>
      <c r="K56" s="193"/>
    </row>
    <row r="57" spans="1:11" ht="15">
      <c r="A57" s="179" t="s">
        <v>72</v>
      </c>
      <c r="B57" s="180" t="s">
        <v>454</v>
      </c>
      <c r="C57" s="185" t="s">
        <v>45</v>
      </c>
      <c r="D57" s="189">
        <v>1309.2883473825793</v>
      </c>
      <c r="E57" s="189">
        <f>E56*12*E37/1000</f>
        <v>339.5718898203761</v>
      </c>
      <c r="F57" s="192"/>
      <c r="K57" s="193"/>
    </row>
    <row r="58" spans="1:11" ht="15" customHeight="1">
      <c r="A58" s="179">
        <v>3</v>
      </c>
      <c r="B58" s="371" t="s">
        <v>437</v>
      </c>
      <c r="C58" s="171" t="s">
        <v>45</v>
      </c>
      <c r="D58" s="184"/>
      <c r="E58" s="184"/>
      <c r="F58" s="192"/>
      <c r="K58" s="193"/>
    </row>
    <row r="59" spans="1:11" ht="15">
      <c r="A59" s="169" t="s">
        <v>13</v>
      </c>
      <c r="B59" s="183" t="s">
        <v>456</v>
      </c>
      <c r="C59" s="171" t="s">
        <v>45</v>
      </c>
      <c r="D59" s="184">
        <v>172.98000000000002</v>
      </c>
      <c r="E59" s="184">
        <f>(E37/2)*47</f>
        <v>12.769900000000003</v>
      </c>
      <c r="F59" s="192"/>
      <c r="K59" s="193"/>
    </row>
    <row r="60" spans="1:11" ht="30">
      <c r="A60" s="169" t="s">
        <v>14</v>
      </c>
      <c r="B60" s="183" t="s">
        <v>457</v>
      </c>
      <c r="C60" s="171" t="s">
        <v>45</v>
      </c>
      <c r="D60" s="184"/>
      <c r="E60" s="184"/>
      <c r="F60" s="192"/>
      <c r="K60" s="193"/>
    </row>
    <row r="61" spans="1:11" ht="15">
      <c r="A61" s="169" t="s">
        <v>15</v>
      </c>
      <c r="B61" s="183" t="s">
        <v>458</v>
      </c>
      <c r="C61" s="171" t="s">
        <v>45</v>
      </c>
      <c r="D61" s="184">
        <v>3.72</v>
      </c>
      <c r="E61" s="184">
        <v>3.72</v>
      </c>
      <c r="F61" s="192"/>
      <c r="K61" s="193"/>
    </row>
    <row r="62" spans="1:11" s="190" customFormat="1" ht="14.25">
      <c r="A62" s="179" t="s">
        <v>17</v>
      </c>
      <c r="B62" s="180" t="s">
        <v>462</v>
      </c>
      <c r="C62" s="187" t="s">
        <v>45</v>
      </c>
      <c r="D62" s="189">
        <v>1485.9883473825794</v>
      </c>
      <c r="E62" s="272">
        <f>E57+E59+E61</f>
        <v>356.06178982037613</v>
      </c>
      <c r="F62" s="194"/>
      <c r="K62" s="195"/>
    </row>
    <row r="63" spans="1:11" s="190" customFormat="1" ht="15.75" thickBot="1">
      <c r="A63" s="196" t="s">
        <v>52</v>
      </c>
      <c r="B63" s="197" t="s">
        <v>73</v>
      </c>
      <c r="C63" s="198" t="s">
        <v>45</v>
      </c>
      <c r="D63" s="199">
        <v>395.40508090953892</v>
      </c>
      <c r="E63" s="274">
        <f>E62*F63</f>
        <v>94.744108229856749</v>
      </c>
      <c r="F63" s="194">
        <f>D63/D62</f>
        <v>0.26608895123976284</v>
      </c>
      <c r="G63" s="190" t="s">
        <v>591</v>
      </c>
      <c r="K63" s="195"/>
    </row>
    <row r="64" spans="1:11" ht="14.25">
      <c r="C64" s="200"/>
      <c r="D64" s="201"/>
      <c r="E64" s="201"/>
    </row>
    <row r="65" spans="1:7" ht="14.25">
      <c r="C65" s="202"/>
      <c r="D65" s="201"/>
      <c r="E65" s="201"/>
    </row>
    <row r="66" spans="1:7" ht="15.75">
      <c r="A66" s="203" t="s">
        <v>463</v>
      </c>
      <c r="B66" s="203"/>
      <c r="C66" s="204"/>
      <c r="D66" s="203"/>
      <c r="E66" s="203"/>
      <c r="F66" s="192"/>
      <c r="G66" s="192"/>
    </row>
  </sheetData>
  <mergeCells count="8">
    <mergeCell ref="E5:E6"/>
    <mergeCell ref="A2:D2"/>
    <mergeCell ref="A3:D3"/>
    <mergeCell ref="A4:B4"/>
    <mergeCell ref="A5:A6"/>
    <mergeCell ref="B5:B6"/>
    <mergeCell ref="C5:C6"/>
    <mergeCell ref="D5:D6"/>
  </mergeCells>
  <pageMargins left="0.78740157480314965" right="0" top="0" bottom="0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D19"/>
  <sheetViews>
    <sheetView view="pageBreakPreview" zoomScaleNormal="100" zoomScaleSheetLayoutView="100" workbookViewId="0">
      <pane xSplit="3" ySplit="10" topLeftCell="D11" activePane="bottomRight" state="frozen"/>
      <selection activeCell="D63" sqref="D63"/>
      <selection pane="topRight" activeCell="D63" sqref="D63"/>
      <selection pane="bottomLeft" activeCell="D63" sqref="D63"/>
      <selection pane="bottomRight" activeCell="A6" sqref="A6:D6"/>
    </sheetView>
  </sheetViews>
  <sheetFormatPr defaultColWidth="0.85546875" defaultRowHeight="15"/>
  <cols>
    <col min="1" max="1" width="6.28515625" style="205" customWidth="1"/>
    <col min="2" max="2" width="47.5703125" style="206" customWidth="1"/>
    <col min="3" max="3" width="16.7109375" style="206" customWidth="1"/>
    <col min="4" max="4" width="25.140625" style="206" customWidth="1"/>
    <col min="5" max="5" width="3.5703125" style="206" customWidth="1"/>
    <col min="6" max="250" width="0.85546875" style="206"/>
    <col min="251" max="251" width="6.28515625" style="206" customWidth="1"/>
    <col min="252" max="252" width="25.42578125" style="206" customWidth="1"/>
    <col min="253" max="253" width="9.5703125" style="206" customWidth="1"/>
    <col min="254" max="254" width="12.28515625" style="206" customWidth="1"/>
    <col min="255" max="255" width="11" style="206" customWidth="1"/>
    <col min="256" max="258" width="11.5703125" style="206" customWidth="1"/>
    <col min="259" max="259" width="12.28515625" style="206" customWidth="1"/>
    <col min="260" max="260" width="11.42578125" style="206" customWidth="1"/>
    <col min="261" max="261" width="3.5703125" style="206" customWidth="1"/>
    <col min="262" max="506" width="0.85546875" style="206"/>
    <col min="507" max="507" width="6.28515625" style="206" customWidth="1"/>
    <col min="508" max="508" width="25.42578125" style="206" customWidth="1"/>
    <col min="509" max="509" width="9.5703125" style="206" customWidth="1"/>
    <col min="510" max="510" width="12.28515625" style="206" customWidth="1"/>
    <col min="511" max="511" width="11" style="206" customWidth="1"/>
    <col min="512" max="514" width="11.5703125" style="206" customWidth="1"/>
    <col min="515" max="515" width="12.28515625" style="206" customWidth="1"/>
    <col min="516" max="516" width="11.42578125" style="206" customWidth="1"/>
    <col min="517" max="517" width="3.5703125" style="206" customWidth="1"/>
    <col min="518" max="762" width="0.85546875" style="206"/>
    <col min="763" max="763" width="6.28515625" style="206" customWidth="1"/>
    <col min="764" max="764" width="25.42578125" style="206" customWidth="1"/>
    <col min="765" max="765" width="9.5703125" style="206" customWidth="1"/>
    <col min="766" max="766" width="12.28515625" style="206" customWidth="1"/>
    <col min="767" max="767" width="11" style="206" customWidth="1"/>
    <col min="768" max="770" width="11.5703125" style="206" customWidth="1"/>
    <col min="771" max="771" width="12.28515625" style="206" customWidth="1"/>
    <col min="772" max="772" width="11.42578125" style="206" customWidth="1"/>
    <col min="773" max="773" width="3.5703125" style="206" customWidth="1"/>
    <col min="774" max="1018" width="0.85546875" style="206"/>
    <col min="1019" max="1019" width="6.28515625" style="206" customWidth="1"/>
    <col min="1020" max="1020" width="25.42578125" style="206" customWidth="1"/>
    <col min="1021" max="1021" width="9.5703125" style="206" customWidth="1"/>
    <col min="1022" max="1022" width="12.28515625" style="206" customWidth="1"/>
    <col min="1023" max="1023" width="11" style="206" customWidth="1"/>
    <col min="1024" max="1026" width="11.5703125" style="206" customWidth="1"/>
    <col min="1027" max="1027" width="12.28515625" style="206" customWidth="1"/>
    <col min="1028" max="1028" width="11.42578125" style="206" customWidth="1"/>
    <col min="1029" max="1029" width="3.5703125" style="206" customWidth="1"/>
    <col min="1030" max="1274" width="0.85546875" style="206"/>
    <col min="1275" max="1275" width="6.28515625" style="206" customWidth="1"/>
    <col min="1276" max="1276" width="25.42578125" style="206" customWidth="1"/>
    <col min="1277" max="1277" width="9.5703125" style="206" customWidth="1"/>
    <col min="1278" max="1278" width="12.28515625" style="206" customWidth="1"/>
    <col min="1279" max="1279" width="11" style="206" customWidth="1"/>
    <col min="1280" max="1282" width="11.5703125" style="206" customWidth="1"/>
    <col min="1283" max="1283" width="12.28515625" style="206" customWidth="1"/>
    <col min="1284" max="1284" width="11.42578125" style="206" customWidth="1"/>
    <col min="1285" max="1285" width="3.5703125" style="206" customWidth="1"/>
    <col min="1286" max="1530" width="0.85546875" style="206"/>
    <col min="1531" max="1531" width="6.28515625" style="206" customWidth="1"/>
    <col min="1532" max="1532" width="25.42578125" style="206" customWidth="1"/>
    <col min="1533" max="1533" width="9.5703125" style="206" customWidth="1"/>
    <col min="1534" max="1534" width="12.28515625" style="206" customWidth="1"/>
    <col min="1535" max="1535" width="11" style="206" customWidth="1"/>
    <col min="1536" max="1538" width="11.5703125" style="206" customWidth="1"/>
    <col min="1539" max="1539" width="12.28515625" style="206" customWidth="1"/>
    <col min="1540" max="1540" width="11.42578125" style="206" customWidth="1"/>
    <col min="1541" max="1541" width="3.5703125" style="206" customWidth="1"/>
    <col min="1542" max="1786" width="0.85546875" style="206"/>
    <col min="1787" max="1787" width="6.28515625" style="206" customWidth="1"/>
    <col min="1788" max="1788" width="25.42578125" style="206" customWidth="1"/>
    <col min="1789" max="1789" width="9.5703125" style="206" customWidth="1"/>
    <col min="1790" max="1790" width="12.28515625" style="206" customWidth="1"/>
    <col min="1791" max="1791" width="11" style="206" customWidth="1"/>
    <col min="1792" max="1794" width="11.5703125" style="206" customWidth="1"/>
    <col min="1795" max="1795" width="12.28515625" style="206" customWidth="1"/>
    <col min="1796" max="1796" width="11.42578125" style="206" customWidth="1"/>
    <col min="1797" max="1797" width="3.5703125" style="206" customWidth="1"/>
    <col min="1798" max="2042" width="0.85546875" style="206"/>
    <col min="2043" max="2043" width="6.28515625" style="206" customWidth="1"/>
    <col min="2044" max="2044" width="25.42578125" style="206" customWidth="1"/>
    <col min="2045" max="2045" width="9.5703125" style="206" customWidth="1"/>
    <col min="2046" max="2046" width="12.28515625" style="206" customWidth="1"/>
    <col min="2047" max="2047" width="11" style="206" customWidth="1"/>
    <col min="2048" max="2050" width="11.5703125" style="206" customWidth="1"/>
    <col min="2051" max="2051" width="12.28515625" style="206" customWidth="1"/>
    <col min="2052" max="2052" width="11.42578125" style="206" customWidth="1"/>
    <col min="2053" max="2053" width="3.5703125" style="206" customWidth="1"/>
    <col min="2054" max="2298" width="0.85546875" style="206"/>
    <col min="2299" max="2299" width="6.28515625" style="206" customWidth="1"/>
    <col min="2300" max="2300" width="25.42578125" style="206" customWidth="1"/>
    <col min="2301" max="2301" width="9.5703125" style="206" customWidth="1"/>
    <col min="2302" max="2302" width="12.28515625" style="206" customWidth="1"/>
    <col min="2303" max="2303" width="11" style="206" customWidth="1"/>
    <col min="2304" max="2306" width="11.5703125" style="206" customWidth="1"/>
    <col min="2307" max="2307" width="12.28515625" style="206" customWidth="1"/>
    <col min="2308" max="2308" width="11.42578125" style="206" customWidth="1"/>
    <col min="2309" max="2309" width="3.5703125" style="206" customWidth="1"/>
    <col min="2310" max="2554" width="0.85546875" style="206"/>
    <col min="2555" max="2555" width="6.28515625" style="206" customWidth="1"/>
    <col min="2556" max="2556" width="25.42578125" style="206" customWidth="1"/>
    <col min="2557" max="2557" width="9.5703125" style="206" customWidth="1"/>
    <col min="2558" max="2558" width="12.28515625" style="206" customWidth="1"/>
    <col min="2559" max="2559" width="11" style="206" customWidth="1"/>
    <col min="2560" max="2562" width="11.5703125" style="206" customWidth="1"/>
    <col min="2563" max="2563" width="12.28515625" style="206" customWidth="1"/>
    <col min="2564" max="2564" width="11.42578125" style="206" customWidth="1"/>
    <col min="2565" max="2565" width="3.5703125" style="206" customWidth="1"/>
    <col min="2566" max="2810" width="0.85546875" style="206"/>
    <col min="2811" max="2811" width="6.28515625" style="206" customWidth="1"/>
    <col min="2812" max="2812" width="25.42578125" style="206" customWidth="1"/>
    <col min="2813" max="2813" width="9.5703125" style="206" customWidth="1"/>
    <col min="2814" max="2814" width="12.28515625" style="206" customWidth="1"/>
    <col min="2815" max="2815" width="11" style="206" customWidth="1"/>
    <col min="2816" max="2818" width="11.5703125" style="206" customWidth="1"/>
    <col min="2819" max="2819" width="12.28515625" style="206" customWidth="1"/>
    <col min="2820" max="2820" width="11.42578125" style="206" customWidth="1"/>
    <col min="2821" max="2821" width="3.5703125" style="206" customWidth="1"/>
    <col min="2822" max="3066" width="0.85546875" style="206"/>
    <col min="3067" max="3067" width="6.28515625" style="206" customWidth="1"/>
    <col min="3068" max="3068" width="25.42578125" style="206" customWidth="1"/>
    <col min="3069" max="3069" width="9.5703125" style="206" customWidth="1"/>
    <col min="3070" max="3070" width="12.28515625" style="206" customWidth="1"/>
    <col min="3071" max="3071" width="11" style="206" customWidth="1"/>
    <col min="3072" max="3074" width="11.5703125" style="206" customWidth="1"/>
    <col min="3075" max="3075" width="12.28515625" style="206" customWidth="1"/>
    <col min="3076" max="3076" width="11.42578125" style="206" customWidth="1"/>
    <col min="3077" max="3077" width="3.5703125" style="206" customWidth="1"/>
    <col min="3078" max="3322" width="0.85546875" style="206"/>
    <col min="3323" max="3323" width="6.28515625" style="206" customWidth="1"/>
    <col min="3324" max="3324" width="25.42578125" style="206" customWidth="1"/>
    <col min="3325" max="3325" width="9.5703125" style="206" customWidth="1"/>
    <col min="3326" max="3326" width="12.28515625" style="206" customWidth="1"/>
    <col min="3327" max="3327" width="11" style="206" customWidth="1"/>
    <col min="3328" max="3330" width="11.5703125" style="206" customWidth="1"/>
    <col min="3331" max="3331" width="12.28515625" style="206" customWidth="1"/>
    <col min="3332" max="3332" width="11.42578125" style="206" customWidth="1"/>
    <col min="3333" max="3333" width="3.5703125" style="206" customWidth="1"/>
    <col min="3334" max="3578" width="0.85546875" style="206"/>
    <col min="3579" max="3579" width="6.28515625" style="206" customWidth="1"/>
    <col min="3580" max="3580" width="25.42578125" style="206" customWidth="1"/>
    <col min="3581" max="3581" width="9.5703125" style="206" customWidth="1"/>
    <col min="3582" max="3582" width="12.28515625" style="206" customWidth="1"/>
    <col min="3583" max="3583" width="11" style="206" customWidth="1"/>
    <col min="3584" max="3586" width="11.5703125" style="206" customWidth="1"/>
    <col min="3587" max="3587" width="12.28515625" style="206" customWidth="1"/>
    <col min="3588" max="3588" width="11.42578125" style="206" customWidth="1"/>
    <col min="3589" max="3589" width="3.5703125" style="206" customWidth="1"/>
    <col min="3590" max="3834" width="0.85546875" style="206"/>
    <col min="3835" max="3835" width="6.28515625" style="206" customWidth="1"/>
    <col min="3836" max="3836" width="25.42578125" style="206" customWidth="1"/>
    <col min="3837" max="3837" width="9.5703125" style="206" customWidth="1"/>
    <col min="3838" max="3838" width="12.28515625" style="206" customWidth="1"/>
    <col min="3839" max="3839" width="11" style="206" customWidth="1"/>
    <col min="3840" max="3842" width="11.5703125" style="206" customWidth="1"/>
    <col min="3843" max="3843" width="12.28515625" style="206" customWidth="1"/>
    <col min="3844" max="3844" width="11.42578125" style="206" customWidth="1"/>
    <col min="3845" max="3845" width="3.5703125" style="206" customWidth="1"/>
    <col min="3846" max="4090" width="0.85546875" style="206"/>
    <col min="4091" max="4091" width="6.28515625" style="206" customWidth="1"/>
    <col min="4092" max="4092" width="25.42578125" style="206" customWidth="1"/>
    <col min="4093" max="4093" width="9.5703125" style="206" customWidth="1"/>
    <col min="4094" max="4094" width="12.28515625" style="206" customWidth="1"/>
    <col min="4095" max="4095" width="11" style="206" customWidth="1"/>
    <col min="4096" max="4098" width="11.5703125" style="206" customWidth="1"/>
    <col min="4099" max="4099" width="12.28515625" style="206" customWidth="1"/>
    <col min="4100" max="4100" width="11.42578125" style="206" customWidth="1"/>
    <col min="4101" max="4101" width="3.5703125" style="206" customWidth="1"/>
    <col min="4102" max="4346" width="0.85546875" style="206"/>
    <col min="4347" max="4347" width="6.28515625" style="206" customWidth="1"/>
    <col min="4348" max="4348" width="25.42578125" style="206" customWidth="1"/>
    <col min="4349" max="4349" width="9.5703125" style="206" customWidth="1"/>
    <col min="4350" max="4350" width="12.28515625" style="206" customWidth="1"/>
    <col min="4351" max="4351" width="11" style="206" customWidth="1"/>
    <col min="4352" max="4354" width="11.5703125" style="206" customWidth="1"/>
    <col min="4355" max="4355" width="12.28515625" style="206" customWidth="1"/>
    <col min="4356" max="4356" width="11.42578125" style="206" customWidth="1"/>
    <col min="4357" max="4357" width="3.5703125" style="206" customWidth="1"/>
    <col min="4358" max="4602" width="0.85546875" style="206"/>
    <col min="4603" max="4603" width="6.28515625" style="206" customWidth="1"/>
    <col min="4604" max="4604" width="25.42578125" style="206" customWidth="1"/>
    <col min="4605" max="4605" width="9.5703125" style="206" customWidth="1"/>
    <col min="4606" max="4606" width="12.28515625" style="206" customWidth="1"/>
    <col min="4607" max="4607" width="11" style="206" customWidth="1"/>
    <col min="4608" max="4610" width="11.5703125" style="206" customWidth="1"/>
    <col min="4611" max="4611" width="12.28515625" style="206" customWidth="1"/>
    <col min="4612" max="4612" width="11.42578125" style="206" customWidth="1"/>
    <col min="4613" max="4613" width="3.5703125" style="206" customWidth="1"/>
    <col min="4614" max="4858" width="0.85546875" style="206"/>
    <col min="4859" max="4859" width="6.28515625" style="206" customWidth="1"/>
    <col min="4860" max="4860" width="25.42578125" style="206" customWidth="1"/>
    <col min="4861" max="4861" width="9.5703125" style="206" customWidth="1"/>
    <col min="4862" max="4862" width="12.28515625" style="206" customWidth="1"/>
    <col min="4863" max="4863" width="11" style="206" customWidth="1"/>
    <col min="4864" max="4866" width="11.5703125" style="206" customWidth="1"/>
    <col min="4867" max="4867" width="12.28515625" style="206" customWidth="1"/>
    <col min="4868" max="4868" width="11.42578125" style="206" customWidth="1"/>
    <col min="4869" max="4869" width="3.5703125" style="206" customWidth="1"/>
    <col min="4870" max="5114" width="0.85546875" style="206"/>
    <col min="5115" max="5115" width="6.28515625" style="206" customWidth="1"/>
    <col min="5116" max="5116" width="25.42578125" style="206" customWidth="1"/>
    <col min="5117" max="5117" width="9.5703125" style="206" customWidth="1"/>
    <col min="5118" max="5118" width="12.28515625" style="206" customWidth="1"/>
    <col min="5119" max="5119" width="11" style="206" customWidth="1"/>
    <col min="5120" max="5122" width="11.5703125" style="206" customWidth="1"/>
    <col min="5123" max="5123" width="12.28515625" style="206" customWidth="1"/>
    <col min="5124" max="5124" width="11.42578125" style="206" customWidth="1"/>
    <col min="5125" max="5125" width="3.5703125" style="206" customWidth="1"/>
    <col min="5126" max="5370" width="0.85546875" style="206"/>
    <col min="5371" max="5371" width="6.28515625" style="206" customWidth="1"/>
    <col min="5372" max="5372" width="25.42578125" style="206" customWidth="1"/>
    <col min="5373" max="5373" width="9.5703125" style="206" customWidth="1"/>
    <col min="5374" max="5374" width="12.28515625" style="206" customWidth="1"/>
    <col min="5375" max="5375" width="11" style="206" customWidth="1"/>
    <col min="5376" max="5378" width="11.5703125" style="206" customWidth="1"/>
    <col min="5379" max="5379" width="12.28515625" style="206" customWidth="1"/>
    <col min="5380" max="5380" width="11.42578125" style="206" customWidth="1"/>
    <col min="5381" max="5381" width="3.5703125" style="206" customWidth="1"/>
    <col min="5382" max="5626" width="0.85546875" style="206"/>
    <col min="5627" max="5627" width="6.28515625" style="206" customWidth="1"/>
    <col min="5628" max="5628" width="25.42578125" style="206" customWidth="1"/>
    <col min="5629" max="5629" width="9.5703125" style="206" customWidth="1"/>
    <col min="5630" max="5630" width="12.28515625" style="206" customWidth="1"/>
    <col min="5631" max="5631" width="11" style="206" customWidth="1"/>
    <col min="5632" max="5634" width="11.5703125" style="206" customWidth="1"/>
    <col min="5635" max="5635" width="12.28515625" style="206" customWidth="1"/>
    <col min="5636" max="5636" width="11.42578125" style="206" customWidth="1"/>
    <col min="5637" max="5637" width="3.5703125" style="206" customWidth="1"/>
    <col min="5638" max="5882" width="0.85546875" style="206"/>
    <col min="5883" max="5883" width="6.28515625" style="206" customWidth="1"/>
    <col min="5884" max="5884" width="25.42578125" style="206" customWidth="1"/>
    <col min="5885" max="5885" width="9.5703125" style="206" customWidth="1"/>
    <col min="5886" max="5886" width="12.28515625" style="206" customWidth="1"/>
    <col min="5887" max="5887" width="11" style="206" customWidth="1"/>
    <col min="5888" max="5890" width="11.5703125" style="206" customWidth="1"/>
    <col min="5891" max="5891" width="12.28515625" style="206" customWidth="1"/>
    <col min="5892" max="5892" width="11.42578125" style="206" customWidth="1"/>
    <col min="5893" max="5893" width="3.5703125" style="206" customWidth="1"/>
    <col min="5894" max="6138" width="0.85546875" style="206"/>
    <col min="6139" max="6139" width="6.28515625" style="206" customWidth="1"/>
    <col min="6140" max="6140" width="25.42578125" style="206" customWidth="1"/>
    <col min="6141" max="6141" width="9.5703125" style="206" customWidth="1"/>
    <col min="6142" max="6142" width="12.28515625" style="206" customWidth="1"/>
    <col min="6143" max="6143" width="11" style="206" customWidth="1"/>
    <col min="6144" max="6146" width="11.5703125" style="206" customWidth="1"/>
    <col min="6147" max="6147" width="12.28515625" style="206" customWidth="1"/>
    <col min="6148" max="6148" width="11.42578125" style="206" customWidth="1"/>
    <col min="6149" max="6149" width="3.5703125" style="206" customWidth="1"/>
    <col min="6150" max="6394" width="0.85546875" style="206"/>
    <col min="6395" max="6395" width="6.28515625" style="206" customWidth="1"/>
    <col min="6396" max="6396" width="25.42578125" style="206" customWidth="1"/>
    <col min="6397" max="6397" width="9.5703125" style="206" customWidth="1"/>
    <col min="6398" max="6398" width="12.28515625" style="206" customWidth="1"/>
    <col min="6399" max="6399" width="11" style="206" customWidth="1"/>
    <col min="6400" max="6402" width="11.5703125" style="206" customWidth="1"/>
    <col min="6403" max="6403" width="12.28515625" style="206" customWidth="1"/>
    <col min="6404" max="6404" width="11.42578125" style="206" customWidth="1"/>
    <col min="6405" max="6405" width="3.5703125" style="206" customWidth="1"/>
    <col min="6406" max="6650" width="0.85546875" style="206"/>
    <col min="6651" max="6651" width="6.28515625" style="206" customWidth="1"/>
    <col min="6652" max="6652" width="25.42578125" style="206" customWidth="1"/>
    <col min="6653" max="6653" width="9.5703125" style="206" customWidth="1"/>
    <col min="6654" max="6654" width="12.28515625" style="206" customWidth="1"/>
    <col min="6655" max="6655" width="11" style="206" customWidth="1"/>
    <col min="6656" max="6658" width="11.5703125" style="206" customWidth="1"/>
    <col min="6659" max="6659" width="12.28515625" style="206" customWidth="1"/>
    <col min="6660" max="6660" width="11.42578125" style="206" customWidth="1"/>
    <col min="6661" max="6661" width="3.5703125" style="206" customWidth="1"/>
    <col min="6662" max="6906" width="0.85546875" style="206"/>
    <col min="6907" max="6907" width="6.28515625" style="206" customWidth="1"/>
    <col min="6908" max="6908" width="25.42578125" style="206" customWidth="1"/>
    <col min="6909" max="6909" width="9.5703125" style="206" customWidth="1"/>
    <col min="6910" max="6910" width="12.28515625" style="206" customWidth="1"/>
    <col min="6911" max="6911" width="11" style="206" customWidth="1"/>
    <col min="6912" max="6914" width="11.5703125" style="206" customWidth="1"/>
    <col min="6915" max="6915" width="12.28515625" style="206" customWidth="1"/>
    <col min="6916" max="6916" width="11.42578125" style="206" customWidth="1"/>
    <col min="6917" max="6917" width="3.5703125" style="206" customWidth="1"/>
    <col min="6918" max="7162" width="0.85546875" style="206"/>
    <col min="7163" max="7163" width="6.28515625" style="206" customWidth="1"/>
    <col min="7164" max="7164" width="25.42578125" style="206" customWidth="1"/>
    <col min="7165" max="7165" width="9.5703125" style="206" customWidth="1"/>
    <col min="7166" max="7166" width="12.28515625" style="206" customWidth="1"/>
    <col min="7167" max="7167" width="11" style="206" customWidth="1"/>
    <col min="7168" max="7170" width="11.5703125" style="206" customWidth="1"/>
    <col min="7171" max="7171" width="12.28515625" style="206" customWidth="1"/>
    <col min="7172" max="7172" width="11.42578125" style="206" customWidth="1"/>
    <col min="7173" max="7173" width="3.5703125" style="206" customWidth="1"/>
    <col min="7174" max="7418" width="0.85546875" style="206"/>
    <col min="7419" max="7419" width="6.28515625" style="206" customWidth="1"/>
    <col min="7420" max="7420" width="25.42578125" style="206" customWidth="1"/>
    <col min="7421" max="7421" width="9.5703125" style="206" customWidth="1"/>
    <col min="7422" max="7422" width="12.28515625" style="206" customWidth="1"/>
    <col min="7423" max="7423" width="11" style="206" customWidth="1"/>
    <col min="7424" max="7426" width="11.5703125" style="206" customWidth="1"/>
    <col min="7427" max="7427" width="12.28515625" style="206" customWidth="1"/>
    <col min="7428" max="7428" width="11.42578125" style="206" customWidth="1"/>
    <col min="7429" max="7429" width="3.5703125" style="206" customWidth="1"/>
    <col min="7430" max="7674" width="0.85546875" style="206"/>
    <col min="7675" max="7675" width="6.28515625" style="206" customWidth="1"/>
    <col min="7676" max="7676" width="25.42578125" style="206" customWidth="1"/>
    <col min="7677" max="7677" width="9.5703125" style="206" customWidth="1"/>
    <col min="7678" max="7678" width="12.28515625" style="206" customWidth="1"/>
    <col min="7679" max="7679" width="11" style="206" customWidth="1"/>
    <col min="7680" max="7682" width="11.5703125" style="206" customWidth="1"/>
    <col min="7683" max="7683" width="12.28515625" style="206" customWidth="1"/>
    <col min="7684" max="7684" width="11.42578125" style="206" customWidth="1"/>
    <col min="7685" max="7685" width="3.5703125" style="206" customWidth="1"/>
    <col min="7686" max="7930" width="0.85546875" style="206"/>
    <col min="7931" max="7931" width="6.28515625" style="206" customWidth="1"/>
    <col min="7932" max="7932" width="25.42578125" style="206" customWidth="1"/>
    <col min="7933" max="7933" width="9.5703125" style="206" customWidth="1"/>
    <col min="7934" max="7934" width="12.28515625" style="206" customWidth="1"/>
    <col min="7935" max="7935" width="11" style="206" customWidth="1"/>
    <col min="7936" max="7938" width="11.5703125" style="206" customWidth="1"/>
    <col min="7939" max="7939" width="12.28515625" style="206" customWidth="1"/>
    <col min="7940" max="7940" width="11.42578125" style="206" customWidth="1"/>
    <col min="7941" max="7941" width="3.5703125" style="206" customWidth="1"/>
    <col min="7942" max="8186" width="0.85546875" style="206"/>
    <col min="8187" max="8187" width="6.28515625" style="206" customWidth="1"/>
    <col min="8188" max="8188" width="25.42578125" style="206" customWidth="1"/>
    <col min="8189" max="8189" width="9.5703125" style="206" customWidth="1"/>
    <col min="8190" max="8190" width="12.28515625" style="206" customWidth="1"/>
    <col min="8191" max="8191" width="11" style="206" customWidth="1"/>
    <col min="8192" max="8194" width="11.5703125" style="206" customWidth="1"/>
    <col min="8195" max="8195" width="12.28515625" style="206" customWidth="1"/>
    <col min="8196" max="8196" width="11.42578125" style="206" customWidth="1"/>
    <col min="8197" max="8197" width="3.5703125" style="206" customWidth="1"/>
    <col min="8198" max="8442" width="0.85546875" style="206"/>
    <col min="8443" max="8443" width="6.28515625" style="206" customWidth="1"/>
    <col min="8444" max="8444" width="25.42578125" style="206" customWidth="1"/>
    <col min="8445" max="8445" width="9.5703125" style="206" customWidth="1"/>
    <col min="8446" max="8446" width="12.28515625" style="206" customWidth="1"/>
    <col min="8447" max="8447" width="11" style="206" customWidth="1"/>
    <col min="8448" max="8450" width="11.5703125" style="206" customWidth="1"/>
    <col min="8451" max="8451" width="12.28515625" style="206" customWidth="1"/>
    <col min="8452" max="8452" width="11.42578125" style="206" customWidth="1"/>
    <col min="8453" max="8453" width="3.5703125" style="206" customWidth="1"/>
    <col min="8454" max="8698" width="0.85546875" style="206"/>
    <col min="8699" max="8699" width="6.28515625" style="206" customWidth="1"/>
    <col min="8700" max="8700" width="25.42578125" style="206" customWidth="1"/>
    <col min="8701" max="8701" width="9.5703125" style="206" customWidth="1"/>
    <col min="8702" max="8702" width="12.28515625" style="206" customWidth="1"/>
    <col min="8703" max="8703" width="11" style="206" customWidth="1"/>
    <col min="8704" max="8706" width="11.5703125" style="206" customWidth="1"/>
    <col min="8707" max="8707" width="12.28515625" style="206" customWidth="1"/>
    <col min="8708" max="8708" width="11.42578125" style="206" customWidth="1"/>
    <col min="8709" max="8709" width="3.5703125" style="206" customWidth="1"/>
    <col min="8710" max="8954" width="0.85546875" style="206"/>
    <col min="8955" max="8955" width="6.28515625" style="206" customWidth="1"/>
    <col min="8956" max="8956" width="25.42578125" style="206" customWidth="1"/>
    <col min="8957" max="8957" width="9.5703125" style="206" customWidth="1"/>
    <col min="8958" max="8958" width="12.28515625" style="206" customWidth="1"/>
    <col min="8959" max="8959" width="11" style="206" customWidth="1"/>
    <col min="8960" max="8962" width="11.5703125" style="206" customWidth="1"/>
    <col min="8963" max="8963" width="12.28515625" style="206" customWidth="1"/>
    <col min="8964" max="8964" width="11.42578125" style="206" customWidth="1"/>
    <col min="8965" max="8965" width="3.5703125" style="206" customWidth="1"/>
    <col min="8966" max="9210" width="0.85546875" style="206"/>
    <col min="9211" max="9211" width="6.28515625" style="206" customWidth="1"/>
    <col min="9212" max="9212" width="25.42578125" style="206" customWidth="1"/>
    <col min="9213" max="9213" width="9.5703125" style="206" customWidth="1"/>
    <col min="9214" max="9214" width="12.28515625" style="206" customWidth="1"/>
    <col min="9215" max="9215" width="11" style="206" customWidth="1"/>
    <col min="9216" max="9218" width="11.5703125" style="206" customWidth="1"/>
    <col min="9219" max="9219" width="12.28515625" style="206" customWidth="1"/>
    <col min="9220" max="9220" width="11.42578125" style="206" customWidth="1"/>
    <col min="9221" max="9221" width="3.5703125" style="206" customWidth="1"/>
    <col min="9222" max="9466" width="0.85546875" style="206"/>
    <col min="9467" max="9467" width="6.28515625" style="206" customWidth="1"/>
    <col min="9468" max="9468" width="25.42578125" style="206" customWidth="1"/>
    <col min="9469" max="9469" width="9.5703125" style="206" customWidth="1"/>
    <col min="9470" max="9470" width="12.28515625" style="206" customWidth="1"/>
    <col min="9471" max="9471" width="11" style="206" customWidth="1"/>
    <col min="9472" max="9474" width="11.5703125" style="206" customWidth="1"/>
    <col min="9475" max="9475" width="12.28515625" style="206" customWidth="1"/>
    <col min="9476" max="9476" width="11.42578125" style="206" customWidth="1"/>
    <col min="9477" max="9477" width="3.5703125" style="206" customWidth="1"/>
    <col min="9478" max="9722" width="0.85546875" style="206"/>
    <col min="9723" max="9723" width="6.28515625" style="206" customWidth="1"/>
    <col min="9724" max="9724" width="25.42578125" style="206" customWidth="1"/>
    <col min="9725" max="9725" width="9.5703125" style="206" customWidth="1"/>
    <col min="9726" max="9726" width="12.28515625" style="206" customWidth="1"/>
    <col min="9727" max="9727" width="11" style="206" customWidth="1"/>
    <col min="9728" max="9730" width="11.5703125" style="206" customWidth="1"/>
    <col min="9731" max="9731" width="12.28515625" style="206" customWidth="1"/>
    <col min="9732" max="9732" width="11.42578125" style="206" customWidth="1"/>
    <col min="9733" max="9733" width="3.5703125" style="206" customWidth="1"/>
    <col min="9734" max="9978" width="0.85546875" style="206"/>
    <col min="9979" max="9979" width="6.28515625" style="206" customWidth="1"/>
    <col min="9980" max="9980" width="25.42578125" style="206" customWidth="1"/>
    <col min="9981" max="9981" width="9.5703125" style="206" customWidth="1"/>
    <col min="9982" max="9982" width="12.28515625" style="206" customWidth="1"/>
    <col min="9983" max="9983" width="11" style="206" customWidth="1"/>
    <col min="9984" max="9986" width="11.5703125" style="206" customWidth="1"/>
    <col min="9987" max="9987" width="12.28515625" style="206" customWidth="1"/>
    <col min="9988" max="9988" width="11.42578125" style="206" customWidth="1"/>
    <col min="9989" max="9989" width="3.5703125" style="206" customWidth="1"/>
    <col min="9990" max="10234" width="0.85546875" style="206"/>
    <col min="10235" max="10235" width="6.28515625" style="206" customWidth="1"/>
    <col min="10236" max="10236" width="25.42578125" style="206" customWidth="1"/>
    <col min="10237" max="10237" width="9.5703125" style="206" customWidth="1"/>
    <col min="10238" max="10238" width="12.28515625" style="206" customWidth="1"/>
    <col min="10239" max="10239" width="11" style="206" customWidth="1"/>
    <col min="10240" max="10242" width="11.5703125" style="206" customWidth="1"/>
    <col min="10243" max="10243" width="12.28515625" style="206" customWidth="1"/>
    <col min="10244" max="10244" width="11.42578125" style="206" customWidth="1"/>
    <col min="10245" max="10245" width="3.5703125" style="206" customWidth="1"/>
    <col min="10246" max="10490" width="0.85546875" style="206"/>
    <col min="10491" max="10491" width="6.28515625" style="206" customWidth="1"/>
    <col min="10492" max="10492" width="25.42578125" style="206" customWidth="1"/>
    <col min="10493" max="10493" width="9.5703125" style="206" customWidth="1"/>
    <col min="10494" max="10494" width="12.28515625" style="206" customWidth="1"/>
    <col min="10495" max="10495" width="11" style="206" customWidth="1"/>
    <col min="10496" max="10498" width="11.5703125" style="206" customWidth="1"/>
    <col min="10499" max="10499" width="12.28515625" style="206" customWidth="1"/>
    <col min="10500" max="10500" width="11.42578125" style="206" customWidth="1"/>
    <col min="10501" max="10501" width="3.5703125" style="206" customWidth="1"/>
    <col min="10502" max="10746" width="0.85546875" style="206"/>
    <col min="10747" max="10747" width="6.28515625" style="206" customWidth="1"/>
    <col min="10748" max="10748" width="25.42578125" style="206" customWidth="1"/>
    <col min="10749" max="10749" width="9.5703125" style="206" customWidth="1"/>
    <col min="10750" max="10750" width="12.28515625" style="206" customWidth="1"/>
    <col min="10751" max="10751" width="11" style="206" customWidth="1"/>
    <col min="10752" max="10754" width="11.5703125" style="206" customWidth="1"/>
    <col min="10755" max="10755" width="12.28515625" style="206" customWidth="1"/>
    <col min="10756" max="10756" width="11.42578125" style="206" customWidth="1"/>
    <col min="10757" max="10757" width="3.5703125" style="206" customWidth="1"/>
    <col min="10758" max="11002" width="0.85546875" style="206"/>
    <col min="11003" max="11003" width="6.28515625" style="206" customWidth="1"/>
    <col min="11004" max="11004" width="25.42578125" style="206" customWidth="1"/>
    <col min="11005" max="11005" width="9.5703125" style="206" customWidth="1"/>
    <col min="11006" max="11006" width="12.28515625" style="206" customWidth="1"/>
    <col min="11007" max="11007" width="11" style="206" customWidth="1"/>
    <col min="11008" max="11010" width="11.5703125" style="206" customWidth="1"/>
    <col min="11011" max="11011" width="12.28515625" style="206" customWidth="1"/>
    <col min="11012" max="11012" width="11.42578125" style="206" customWidth="1"/>
    <col min="11013" max="11013" width="3.5703125" style="206" customWidth="1"/>
    <col min="11014" max="11258" width="0.85546875" style="206"/>
    <col min="11259" max="11259" width="6.28515625" style="206" customWidth="1"/>
    <col min="11260" max="11260" width="25.42578125" style="206" customWidth="1"/>
    <col min="11261" max="11261" width="9.5703125" style="206" customWidth="1"/>
    <col min="11262" max="11262" width="12.28515625" style="206" customWidth="1"/>
    <col min="11263" max="11263" width="11" style="206" customWidth="1"/>
    <col min="11264" max="11266" width="11.5703125" style="206" customWidth="1"/>
    <col min="11267" max="11267" width="12.28515625" style="206" customWidth="1"/>
    <col min="11268" max="11268" width="11.42578125" style="206" customWidth="1"/>
    <col min="11269" max="11269" width="3.5703125" style="206" customWidth="1"/>
    <col min="11270" max="11514" width="0.85546875" style="206"/>
    <col min="11515" max="11515" width="6.28515625" style="206" customWidth="1"/>
    <col min="11516" max="11516" width="25.42578125" style="206" customWidth="1"/>
    <col min="11517" max="11517" width="9.5703125" style="206" customWidth="1"/>
    <col min="11518" max="11518" width="12.28515625" style="206" customWidth="1"/>
    <col min="11519" max="11519" width="11" style="206" customWidth="1"/>
    <col min="11520" max="11522" width="11.5703125" style="206" customWidth="1"/>
    <col min="11523" max="11523" width="12.28515625" style="206" customWidth="1"/>
    <col min="11524" max="11524" width="11.42578125" style="206" customWidth="1"/>
    <col min="11525" max="11525" width="3.5703125" style="206" customWidth="1"/>
    <col min="11526" max="11770" width="0.85546875" style="206"/>
    <col min="11771" max="11771" width="6.28515625" style="206" customWidth="1"/>
    <col min="11772" max="11772" width="25.42578125" style="206" customWidth="1"/>
    <col min="11773" max="11773" width="9.5703125" style="206" customWidth="1"/>
    <col min="11774" max="11774" width="12.28515625" style="206" customWidth="1"/>
    <col min="11775" max="11775" width="11" style="206" customWidth="1"/>
    <col min="11776" max="11778" width="11.5703125" style="206" customWidth="1"/>
    <col min="11779" max="11779" width="12.28515625" style="206" customWidth="1"/>
    <col min="11780" max="11780" width="11.42578125" style="206" customWidth="1"/>
    <col min="11781" max="11781" width="3.5703125" style="206" customWidth="1"/>
    <col min="11782" max="12026" width="0.85546875" style="206"/>
    <col min="12027" max="12027" width="6.28515625" style="206" customWidth="1"/>
    <col min="12028" max="12028" width="25.42578125" style="206" customWidth="1"/>
    <col min="12029" max="12029" width="9.5703125" style="206" customWidth="1"/>
    <col min="12030" max="12030" width="12.28515625" style="206" customWidth="1"/>
    <col min="12031" max="12031" width="11" style="206" customWidth="1"/>
    <col min="12032" max="12034" width="11.5703125" style="206" customWidth="1"/>
    <col min="12035" max="12035" width="12.28515625" style="206" customWidth="1"/>
    <col min="12036" max="12036" width="11.42578125" style="206" customWidth="1"/>
    <col min="12037" max="12037" width="3.5703125" style="206" customWidth="1"/>
    <col min="12038" max="12282" width="0.85546875" style="206"/>
    <col min="12283" max="12283" width="6.28515625" style="206" customWidth="1"/>
    <col min="12284" max="12284" width="25.42578125" style="206" customWidth="1"/>
    <col min="12285" max="12285" width="9.5703125" style="206" customWidth="1"/>
    <col min="12286" max="12286" width="12.28515625" style="206" customWidth="1"/>
    <col min="12287" max="12287" width="11" style="206" customWidth="1"/>
    <col min="12288" max="12290" width="11.5703125" style="206" customWidth="1"/>
    <col min="12291" max="12291" width="12.28515625" style="206" customWidth="1"/>
    <col min="12292" max="12292" width="11.42578125" style="206" customWidth="1"/>
    <col min="12293" max="12293" width="3.5703125" style="206" customWidth="1"/>
    <col min="12294" max="12538" width="0.85546875" style="206"/>
    <col min="12539" max="12539" width="6.28515625" style="206" customWidth="1"/>
    <col min="12540" max="12540" width="25.42578125" style="206" customWidth="1"/>
    <col min="12541" max="12541" width="9.5703125" style="206" customWidth="1"/>
    <col min="12542" max="12542" width="12.28515625" style="206" customWidth="1"/>
    <col min="12543" max="12543" width="11" style="206" customWidth="1"/>
    <col min="12544" max="12546" width="11.5703125" style="206" customWidth="1"/>
    <col min="12547" max="12547" width="12.28515625" style="206" customWidth="1"/>
    <col min="12548" max="12548" width="11.42578125" style="206" customWidth="1"/>
    <col min="12549" max="12549" width="3.5703125" style="206" customWidth="1"/>
    <col min="12550" max="12794" width="0.85546875" style="206"/>
    <col min="12795" max="12795" width="6.28515625" style="206" customWidth="1"/>
    <col min="12796" max="12796" width="25.42578125" style="206" customWidth="1"/>
    <col min="12797" max="12797" width="9.5703125" style="206" customWidth="1"/>
    <col min="12798" max="12798" width="12.28515625" style="206" customWidth="1"/>
    <col min="12799" max="12799" width="11" style="206" customWidth="1"/>
    <col min="12800" max="12802" width="11.5703125" style="206" customWidth="1"/>
    <col min="12803" max="12803" width="12.28515625" style="206" customWidth="1"/>
    <col min="12804" max="12804" width="11.42578125" style="206" customWidth="1"/>
    <col min="12805" max="12805" width="3.5703125" style="206" customWidth="1"/>
    <col min="12806" max="13050" width="0.85546875" style="206"/>
    <col min="13051" max="13051" width="6.28515625" style="206" customWidth="1"/>
    <col min="13052" max="13052" width="25.42578125" style="206" customWidth="1"/>
    <col min="13053" max="13053" width="9.5703125" style="206" customWidth="1"/>
    <col min="13054" max="13054" width="12.28515625" style="206" customWidth="1"/>
    <col min="13055" max="13055" width="11" style="206" customWidth="1"/>
    <col min="13056" max="13058" width="11.5703125" style="206" customWidth="1"/>
    <col min="13059" max="13059" width="12.28515625" style="206" customWidth="1"/>
    <col min="13060" max="13060" width="11.42578125" style="206" customWidth="1"/>
    <col min="13061" max="13061" width="3.5703125" style="206" customWidth="1"/>
    <col min="13062" max="13306" width="0.85546875" style="206"/>
    <col min="13307" max="13307" width="6.28515625" style="206" customWidth="1"/>
    <col min="13308" max="13308" width="25.42578125" style="206" customWidth="1"/>
    <col min="13309" max="13309" width="9.5703125" style="206" customWidth="1"/>
    <col min="13310" max="13310" width="12.28515625" style="206" customWidth="1"/>
    <col min="13311" max="13311" width="11" style="206" customWidth="1"/>
    <col min="13312" max="13314" width="11.5703125" style="206" customWidth="1"/>
    <col min="13315" max="13315" width="12.28515625" style="206" customWidth="1"/>
    <col min="13316" max="13316" width="11.42578125" style="206" customWidth="1"/>
    <col min="13317" max="13317" width="3.5703125" style="206" customWidth="1"/>
    <col min="13318" max="13562" width="0.85546875" style="206"/>
    <col min="13563" max="13563" width="6.28515625" style="206" customWidth="1"/>
    <col min="13564" max="13564" width="25.42578125" style="206" customWidth="1"/>
    <col min="13565" max="13565" width="9.5703125" style="206" customWidth="1"/>
    <col min="13566" max="13566" width="12.28515625" style="206" customWidth="1"/>
    <col min="13567" max="13567" width="11" style="206" customWidth="1"/>
    <col min="13568" max="13570" width="11.5703125" style="206" customWidth="1"/>
    <col min="13571" max="13571" width="12.28515625" style="206" customWidth="1"/>
    <col min="13572" max="13572" width="11.42578125" style="206" customWidth="1"/>
    <col min="13573" max="13573" width="3.5703125" style="206" customWidth="1"/>
    <col min="13574" max="13818" width="0.85546875" style="206"/>
    <col min="13819" max="13819" width="6.28515625" style="206" customWidth="1"/>
    <col min="13820" max="13820" width="25.42578125" style="206" customWidth="1"/>
    <col min="13821" max="13821" width="9.5703125" style="206" customWidth="1"/>
    <col min="13822" max="13822" width="12.28515625" style="206" customWidth="1"/>
    <col min="13823" max="13823" width="11" style="206" customWidth="1"/>
    <col min="13824" max="13826" width="11.5703125" style="206" customWidth="1"/>
    <col min="13827" max="13827" width="12.28515625" style="206" customWidth="1"/>
    <col min="13828" max="13828" width="11.42578125" style="206" customWidth="1"/>
    <col min="13829" max="13829" width="3.5703125" style="206" customWidth="1"/>
    <col min="13830" max="14074" width="0.85546875" style="206"/>
    <col min="14075" max="14075" width="6.28515625" style="206" customWidth="1"/>
    <col min="14076" max="14076" width="25.42578125" style="206" customWidth="1"/>
    <col min="14077" max="14077" width="9.5703125" style="206" customWidth="1"/>
    <col min="14078" max="14078" width="12.28515625" style="206" customWidth="1"/>
    <col min="14079" max="14079" width="11" style="206" customWidth="1"/>
    <col min="14080" max="14082" width="11.5703125" style="206" customWidth="1"/>
    <col min="14083" max="14083" width="12.28515625" style="206" customWidth="1"/>
    <col min="14084" max="14084" width="11.42578125" style="206" customWidth="1"/>
    <col min="14085" max="14085" width="3.5703125" style="206" customWidth="1"/>
    <col min="14086" max="14330" width="0.85546875" style="206"/>
    <col min="14331" max="14331" width="6.28515625" style="206" customWidth="1"/>
    <col min="14332" max="14332" width="25.42578125" style="206" customWidth="1"/>
    <col min="14333" max="14333" width="9.5703125" style="206" customWidth="1"/>
    <col min="14334" max="14334" width="12.28515625" style="206" customWidth="1"/>
    <col min="14335" max="14335" width="11" style="206" customWidth="1"/>
    <col min="14336" max="14338" width="11.5703125" style="206" customWidth="1"/>
    <col min="14339" max="14339" width="12.28515625" style="206" customWidth="1"/>
    <col min="14340" max="14340" width="11.42578125" style="206" customWidth="1"/>
    <col min="14341" max="14341" width="3.5703125" style="206" customWidth="1"/>
    <col min="14342" max="14586" width="0.85546875" style="206"/>
    <col min="14587" max="14587" width="6.28515625" style="206" customWidth="1"/>
    <col min="14588" max="14588" width="25.42578125" style="206" customWidth="1"/>
    <col min="14589" max="14589" width="9.5703125" style="206" customWidth="1"/>
    <col min="14590" max="14590" width="12.28515625" style="206" customWidth="1"/>
    <col min="14591" max="14591" width="11" style="206" customWidth="1"/>
    <col min="14592" max="14594" width="11.5703125" style="206" customWidth="1"/>
    <col min="14595" max="14595" width="12.28515625" style="206" customWidth="1"/>
    <col min="14596" max="14596" width="11.42578125" style="206" customWidth="1"/>
    <col min="14597" max="14597" width="3.5703125" style="206" customWidth="1"/>
    <col min="14598" max="14842" width="0.85546875" style="206"/>
    <col min="14843" max="14843" width="6.28515625" style="206" customWidth="1"/>
    <col min="14844" max="14844" width="25.42578125" style="206" customWidth="1"/>
    <col min="14845" max="14845" width="9.5703125" style="206" customWidth="1"/>
    <col min="14846" max="14846" width="12.28515625" style="206" customWidth="1"/>
    <col min="14847" max="14847" width="11" style="206" customWidth="1"/>
    <col min="14848" max="14850" width="11.5703125" style="206" customWidth="1"/>
    <col min="14851" max="14851" width="12.28515625" style="206" customWidth="1"/>
    <col min="14852" max="14852" width="11.42578125" style="206" customWidth="1"/>
    <col min="14853" max="14853" width="3.5703125" style="206" customWidth="1"/>
    <col min="14854" max="15098" width="0.85546875" style="206"/>
    <col min="15099" max="15099" width="6.28515625" style="206" customWidth="1"/>
    <col min="15100" max="15100" width="25.42578125" style="206" customWidth="1"/>
    <col min="15101" max="15101" width="9.5703125" style="206" customWidth="1"/>
    <col min="15102" max="15102" width="12.28515625" style="206" customWidth="1"/>
    <col min="15103" max="15103" width="11" style="206" customWidth="1"/>
    <col min="15104" max="15106" width="11.5703125" style="206" customWidth="1"/>
    <col min="15107" max="15107" width="12.28515625" style="206" customWidth="1"/>
    <col min="15108" max="15108" width="11.42578125" style="206" customWidth="1"/>
    <col min="15109" max="15109" width="3.5703125" style="206" customWidth="1"/>
    <col min="15110" max="15354" width="0.85546875" style="206"/>
    <col min="15355" max="15355" width="6.28515625" style="206" customWidth="1"/>
    <col min="15356" max="15356" width="25.42578125" style="206" customWidth="1"/>
    <col min="15357" max="15357" width="9.5703125" style="206" customWidth="1"/>
    <col min="15358" max="15358" width="12.28515625" style="206" customWidth="1"/>
    <col min="15359" max="15359" width="11" style="206" customWidth="1"/>
    <col min="15360" max="15362" width="11.5703125" style="206" customWidth="1"/>
    <col min="15363" max="15363" width="12.28515625" style="206" customWidth="1"/>
    <col min="15364" max="15364" width="11.42578125" style="206" customWidth="1"/>
    <col min="15365" max="15365" width="3.5703125" style="206" customWidth="1"/>
    <col min="15366" max="15610" width="0.85546875" style="206"/>
    <col min="15611" max="15611" width="6.28515625" style="206" customWidth="1"/>
    <col min="15612" max="15612" width="25.42578125" style="206" customWidth="1"/>
    <col min="15613" max="15613" width="9.5703125" style="206" customWidth="1"/>
    <col min="15614" max="15614" width="12.28515625" style="206" customWidth="1"/>
    <col min="15615" max="15615" width="11" style="206" customWidth="1"/>
    <col min="15616" max="15618" width="11.5703125" style="206" customWidth="1"/>
    <col min="15619" max="15619" width="12.28515625" style="206" customWidth="1"/>
    <col min="15620" max="15620" width="11.42578125" style="206" customWidth="1"/>
    <col min="15621" max="15621" width="3.5703125" style="206" customWidth="1"/>
    <col min="15622" max="15866" width="0.85546875" style="206"/>
    <col min="15867" max="15867" width="6.28515625" style="206" customWidth="1"/>
    <col min="15868" max="15868" width="25.42578125" style="206" customWidth="1"/>
    <col min="15869" max="15869" width="9.5703125" style="206" customWidth="1"/>
    <col min="15870" max="15870" width="12.28515625" style="206" customWidth="1"/>
    <col min="15871" max="15871" width="11" style="206" customWidth="1"/>
    <col min="15872" max="15874" width="11.5703125" style="206" customWidth="1"/>
    <col min="15875" max="15875" width="12.28515625" style="206" customWidth="1"/>
    <col min="15876" max="15876" width="11.42578125" style="206" customWidth="1"/>
    <col min="15877" max="15877" width="3.5703125" style="206" customWidth="1"/>
    <col min="15878" max="16122" width="0.85546875" style="206"/>
    <col min="16123" max="16123" width="6.28515625" style="206" customWidth="1"/>
    <col min="16124" max="16124" width="25.42578125" style="206" customWidth="1"/>
    <col min="16125" max="16125" width="9.5703125" style="206" customWidth="1"/>
    <col min="16126" max="16126" width="12.28515625" style="206" customWidth="1"/>
    <col min="16127" max="16127" width="11" style="206" customWidth="1"/>
    <col min="16128" max="16130" width="11.5703125" style="206" customWidth="1"/>
    <col min="16131" max="16131" width="12.28515625" style="206" customWidth="1"/>
    <col min="16132" max="16132" width="11.42578125" style="206" customWidth="1"/>
    <col min="16133" max="16133" width="3.5703125" style="206" customWidth="1"/>
    <col min="16134" max="16384" width="0.85546875" style="206"/>
  </cols>
  <sheetData>
    <row r="1" spans="1:4" ht="12" customHeight="1"/>
    <row r="2" spans="1:4" ht="12" hidden="1" customHeight="1"/>
    <row r="3" spans="1:4" ht="12" hidden="1" customHeight="1"/>
    <row r="4" spans="1:4" ht="12" hidden="1" customHeight="1"/>
    <row r="5" spans="1:4" ht="15" customHeight="1"/>
    <row r="6" spans="1:4" ht="52.5" customHeight="1">
      <c r="A6" s="438" t="s">
        <v>762</v>
      </c>
      <c r="B6" s="438"/>
      <c r="C6" s="438"/>
      <c r="D6" s="438"/>
    </row>
    <row r="7" spans="1:4" ht="30.75" customHeight="1"/>
    <row r="8" spans="1:4">
      <c r="A8" s="439" t="s">
        <v>361</v>
      </c>
      <c r="B8" s="440"/>
      <c r="C8" s="441" t="s">
        <v>424</v>
      </c>
      <c r="D8" s="443" t="s">
        <v>464</v>
      </c>
    </row>
    <row r="9" spans="1:4">
      <c r="A9" s="439"/>
      <c r="B9" s="440"/>
      <c r="C9" s="442"/>
      <c r="D9" s="444"/>
    </row>
    <row r="10" spans="1:4" s="205" customFormat="1">
      <c r="A10" s="207">
        <v>1</v>
      </c>
      <c r="B10" s="207">
        <v>2</v>
      </c>
      <c r="C10" s="208">
        <v>3</v>
      </c>
      <c r="D10" s="207">
        <v>4</v>
      </c>
    </row>
    <row r="11" spans="1:4">
      <c r="A11" s="209">
        <v>1</v>
      </c>
      <c r="B11" s="210" t="s">
        <v>426</v>
      </c>
      <c r="C11" s="211"/>
      <c r="D11" s="212"/>
    </row>
    <row r="12" spans="1:4">
      <c r="A12" s="207" t="s">
        <v>3</v>
      </c>
      <c r="B12" s="213" t="s">
        <v>465</v>
      </c>
      <c r="C12" s="208" t="s">
        <v>45</v>
      </c>
      <c r="D12" s="214">
        <v>7697.0408418573825</v>
      </c>
    </row>
    <row r="13" spans="1:4">
      <c r="A13" s="207" t="s">
        <v>466</v>
      </c>
      <c r="B13" s="213" t="s">
        <v>121</v>
      </c>
      <c r="C13" s="208" t="s">
        <v>45</v>
      </c>
      <c r="D13" s="214">
        <v>1764.3708591237757</v>
      </c>
    </row>
    <row r="14" spans="1:4">
      <c r="A14" s="209">
        <v>2</v>
      </c>
      <c r="B14" s="210" t="s">
        <v>467</v>
      </c>
      <c r="C14" s="208"/>
      <c r="D14" s="214"/>
    </row>
    <row r="15" spans="1:4">
      <c r="A15" s="207" t="s">
        <v>13</v>
      </c>
      <c r="B15" s="213" t="s">
        <v>465</v>
      </c>
      <c r="C15" s="208" t="s">
        <v>45</v>
      </c>
      <c r="D15" s="214">
        <v>7599.682296229581</v>
      </c>
    </row>
    <row r="16" spans="1:4">
      <c r="A16" s="207" t="s">
        <v>468</v>
      </c>
      <c r="B16" s="213" t="s">
        <v>121</v>
      </c>
      <c r="C16" s="208" t="s">
        <v>45</v>
      </c>
      <c r="D16" s="214">
        <v>1485.9883473825794</v>
      </c>
    </row>
    <row r="17" spans="1:4" s="215" customFormat="1" ht="43.5" customHeight="1">
      <c r="A17" s="437" t="s">
        <v>469</v>
      </c>
      <c r="B17" s="437"/>
      <c r="D17" s="216" t="s">
        <v>470</v>
      </c>
    </row>
    <row r="19" spans="1:4">
      <c r="D19" s="217">
        <f>SUM(D12:D16)</f>
        <v>18547.082344593317</v>
      </c>
    </row>
  </sheetData>
  <mergeCells count="6">
    <mergeCell ref="A17:B17"/>
    <mergeCell ref="A6:D6"/>
    <mergeCell ref="A8:A9"/>
    <mergeCell ref="B8:B9"/>
    <mergeCell ref="C8:C9"/>
    <mergeCell ref="D8:D9"/>
  </mergeCells>
  <pageMargins left="0.78740157480314965" right="0" top="0.59055118110236227" bottom="0.39370078740157483" header="0.19685039370078741" footer="0.19685039370078741"/>
  <pageSetup paperSize="9" scale="80" orientation="portrait" r:id="rId1"/>
  <headerFooter alignWithMargins="0">
    <oddHeader>&amp;Ь&amp;Ф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D25"/>
  <sheetViews>
    <sheetView view="pageBreakPreview" zoomScaleNormal="100" zoomScaleSheetLayoutView="100" workbookViewId="0">
      <pane xSplit="3" ySplit="7" topLeftCell="D8" activePane="bottomRight" state="frozen"/>
      <selection activeCell="D63" sqref="D63"/>
      <selection pane="topRight" activeCell="D63" sqref="D63"/>
      <selection pane="bottomLeft" activeCell="D63" sqref="D63"/>
      <selection pane="bottomRight" activeCell="A3" sqref="A3:D3"/>
    </sheetView>
  </sheetViews>
  <sheetFormatPr defaultColWidth="0.85546875" defaultRowHeight="15"/>
  <cols>
    <col min="1" max="1" width="6.28515625" style="205" customWidth="1"/>
    <col min="2" max="2" width="54.42578125" style="206" customWidth="1"/>
    <col min="3" max="3" width="9.5703125" style="206" customWidth="1"/>
    <col min="4" max="4" width="31.140625" style="206" customWidth="1"/>
    <col min="5" max="5" width="3.5703125" style="206" customWidth="1"/>
    <col min="6" max="250" width="0.85546875" style="206"/>
    <col min="251" max="251" width="6.28515625" style="206" customWidth="1"/>
    <col min="252" max="252" width="25.42578125" style="206" customWidth="1"/>
    <col min="253" max="253" width="9.5703125" style="206" customWidth="1"/>
    <col min="254" max="254" width="12.28515625" style="206" customWidth="1"/>
    <col min="255" max="255" width="11" style="206" customWidth="1"/>
    <col min="256" max="258" width="11.5703125" style="206" customWidth="1"/>
    <col min="259" max="259" width="12.28515625" style="206" customWidth="1"/>
    <col min="260" max="260" width="11.42578125" style="206" customWidth="1"/>
    <col min="261" max="261" width="3.5703125" style="206" customWidth="1"/>
    <col min="262" max="506" width="0.85546875" style="206"/>
    <col min="507" max="507" width="6.28515625" style="206" customWidth="1"/>
    <col min="508" max="508" width="25.42578125" style="206" customWidth="1"/>
    <col min="509" max="509" width="9.5703125" style="206" customWidth="1"/>
    <col min="510" max="510" width="12.28515625" style="206" customWidth="1"/>
    <col min="511" max="511" width="11" style="206" customWidth="1"/>
    <col min="512" max="514" width="11.5703125" style="206" customWidth="1"/>
    <col min="515" max="515" width="12.28515625" style="206" customWidth="1"/>
    <col min="516" max="516" width="11.42578125" style="206" customWidth="1"/>
    <col min="517" max="517" width="3.5703125" style="206" customWidth="1"/>
    <col min="518" max="762" width="0.85546875" style="206"/>
    <col min="763" max="763" width="6.28515625" style="206" customWidth="1"/>
    <col min="764" max="764" width="25.42578125" style="206" customWidth="1"/>
    <col min="765" max="765" width="9.5703125" style="206" customWidth="1"/>
    <col min="766" max="766" width="12.28515625" style="206" customWidth="1"/>
    <col min="767" max="767" width="11" style="206" customWidth="1"/>
    <col min="768" max="770" width="11.5703125" style="206" customWidth="1"/>
    <col min="771" max="771" width="12.28515625" style="206" customWidth="1"/>
    <col min="772" max="772" width="11.42578125" style="206" customWidth="1"/>
    <col min="773" max="773" width="3.5703125" style="206" customWidth="1"/>
    <col min="774" max="1018" width="0.85546875" style="206"/>
    <col min="1019" max="1019" width="6.28515625" style="206" customWidth="1"/>
    <col min="1020" max="1020" width="25.42578125" style="206" customWidth="1"/>
    <col min="1021" max="1021" width="9.5703125" style="206" customWidth="1"/>
    <col min="1022" max="1022" width="12.28515625" style="206" customWidth="1"/>
    <col min="1023" max="1023" width="11" style="206" customWidth="1"/>
    <col min="1024" max="1026" width="11.5703125" style="206" customWidth="1"/>
    <col min="1027" max="1027" width="12.28515625" style="206" customWidth="1"/>
    <col min="1028" max="1028" width="11.42578125" style="206" customWidth="1"/>
    <col min="1029" max="1029" width="3.5703125" style="206" customWidth="1"/>
    <col min="1030" max="1274" width="0.85546875" style="206"/>
    <col min="1275" max="1275" width="6.28515625" style="206" customWidth="1"/>
    <col min="1276" max="1276" width="25.42578125" style="206" customWidth="1"/>
    <col min="1277" max="1277" width="9.5703125" style="206" customWidth="1"/>
    <col min="1278" max="1278" width="12.28515625" style="206" customWidth="1"/>
    <col min="1279" max="1279" width="11" style="206" customWidth="1"/>
    <col min="1280" max="1282" width="11.5703125" style="206" customWidth="1"/>
    <col min="1283" max="1283" width="12.28515625" style="206" customWidth="1"/>
    <col min="1284" max="1284" width="11.42578125" style="206" customWidth="1"/>
    <col min="1285" max="1285" width="3.5703125" style="206" customWidth="1"/>
    <col min="1286" max="1530" width="0.85546875" style="206"/>
    <col min="1531" max="1531" width="6.28515625" style="206" customWidth="1"/>
    <col min="1532" max="1532" width="25.42578125" style="206" customWidth="1"/>
    <col min="1533" max="1533" width="9.5703125" style="206" customWidth="1"/>
    <col min="1534" max="1534" width="12.28515625" style="206" customWidth="1"/>
    <col min="1535" max="1535" width="11" style="206" customWidth="1"/>
    <col min="1536" max="1538" width="11.5703125" style="206" customWidth="1"/>
    <col min="1539" max="1539" width="12.28515625" style="206" customWidth="1"/>
    <col min="1540" max="1540" width="11.42578125" style="206" customWidth="1"/>
    <col min="1541" max="1541" width="3.5703125" style="206" customWidth="1"/>
    <col min="1542" max="1786" width="0.85546875" style="206"/>
    <col min="1787" max="1787" width="6.28515625" style="206" customWidth="1"/>
    <col min="1788" max="1788" width="25.42578125" style="206" customWidth="1"/>
    <col min="1789" max="1789" width="9.5703125" style="206" customWidth="1"/>
    <col min="1790" max="1790" width="12.28515625" style="206" customWidth="1"/>
    <col min="1791" max="1791" width="11" style="206" customWidth="1"/>
    <col min="1792" max="1794" width="11.5703125" style="206" customWidth="1"/>
    <col min="1795" max="1795" width="12.28515625" style="206" customWidth="1"/>
    <col min="1796" max="1796" width="11.42578125" style="206" customWidth="1"/>
    <col min="1797" max="1797" width="3.5703125" style="206" customWidth="1"/>
    <col min="1798" max="2042" width="0.85546875" style="206"/>
    <col min="2043" max="2043" width="6.28515625" style="206" customWidth="1"/>
    <col min="2044" max="2044" width="25.42578125" style="206" customWidth="1"/>
    <col min="2045" max="2045" width="9.5703125" style="206" customWidth="1"/>
    <col min="2046" max="2046" width="12.28515625" style="206" customWidth="1"/>
    <col min="2047" max="2047" width="11" style="206" customWidth="1"/>
    <col min="2048" max="2050" width="11.5703125" style="206" customWidth="1"/>
    <col min="2051" max="2051" width="12.28515625" style="206" customWidth="1"/>
    <col min="2052" max="2052" width="11.42578125" style="206" customWidth="1"/>
    <col min="2053" max="2053" width="3.5703125" style="206" customWidth="1"/>
    <col min="2054" max="2298" width="0.85546875" style="206"/>
    <col min="2299" max="2299" width="6.28515625" style="206" customWidth="1"/>
    <col min="2300" max="2300" width="25.42578125" style="206" customWidth="1"/>
    <col min="2301" max="2301" width="9.5703125" style="206" customWidth="1"/>
    <col min="2302" max="2302" width="12.28515625" style="206" customWidth="1"/>
    <col min="2303" max="2303" width="11" style="206" customWidth="1"/>
    <col min="2304" max="2306" width="11.5703125" style="206" customWidth="1"/>
    <col min="2307" max="2307" width="12.28515625" style="206" customWidth="1"/>
    <col min="2308" max="2308" width="11.42578125" style="206" customWidth="1"/>
    <col min="2309" max="2309" width="3.5703125" style="206" customWidth="1"/>
    <col min="2310" max="2554" width="0.85546875" style="206"/>
    <col min="2555" max="2555" width="6.28515625" style="206" customWidth="1"/>
    <col min="2556" max="2556" width="25.42578125" style="206" customWidth="1"/>
    <col min="2557" max="2557" width="9.5703125" style="206" customWidth="1"/>
    <col min="2558" max="2558" width="12.28515625" style="206" customWidth="1"/>
    <col min="2559" max="2559" width="11" style="206" customWidth="1"/>
    <col min="2560" max="2562" width="11.5703125" style="206" customWidth="1"/>
    <col min="2563" max="2563" width="12.28515625" style="206" customWidth="1"/>
    <col min="2564" max="2564" width="11.42578125" style="206" customWidth="1"/>
    <col min="2565" max="2565" width="3.5703125" style="206" customWidth="1"/>
    <col min="2566" max="2810" width="0.85546875" style="206"/>
    <col min="2811" max="2811" width="6.28515625" style="206" customWidth="1"/>
    <col min="2812" max="2812" width="25.42578125" style="206" customWidth="1"/>
    <col min="2813" max="2813" width="9.5703125" style="206" customWidth="1"/>
    <col min="2814" max="2814" width="12.28515625" style="206" customWidth="1"/>
    <col min="2815" max="2815" width="11" style="206" customWidth="1"/>
    <col min="2816" max="2818" width="11.5703125" style="206" customWidth="1"/>
    <col min="2819" max="2819" width="12.28515625" style="206" customWidth="1"/>
    <col min="2820" max="2820" width="11.42578125" style="206" customWidth="1"/>
    <col min="2821" max="2821" width="3.5703125" style="206" customWidth="1"/>
    <col min="2822" max="3066" width="0.85546875" style="206"/>
    <col min="3067" max="3067" width="6.28515625" style="206" customWidth="1"/>
    <col min="3068" max="3068" width="25.42578125" style="206" customWidth="1"/>
    <col min="3069" max="3069" width="9.5703125" style="206" customWidth="1"/>
    <col min="3070" max="3070" width="12.28515625" style="206" customWidth="1"/>
    <col min="3071" max="3071" width="11" style="206" customWidth="1"/>
    <col min="3072" max="3074" width="11.5703125" style="206" customWidth="1"/>
    <col min="3075" max="3075" width="12.28515625" style="206" customWidth="1"/>
    <col min="3076" max="3076" width="11.42578125" style="206" customWidth="1"/>
    <col min="3077" max="3077" width="3.5703125" style="206" customWidth="1"/>
    <col min="3078" max="3322" width="0.85546875" style="206"/>
    <col min="3323" max="3323" width="6.28515625" style="206" customWidth="1"/>
    <col min="3324" max="3324" width="25.42578125" style="206" customWidth="1"/>
    <col min="3325" max="3325" width="9.5703125" style="206" customWidth="1"/>
    <col min="3326" max="3326" width="12.28515625" style="206" customWidth="1"/>
    <col min="3327" max="3327" width="11" style="206" customWidth="1"/>
    <col min="3328" max="3330" width="11.5703125" style="206" customWidth="1"/>
    <col min="3331" max="3331" width="12.28515625" style="206" customWidth="1"/>
    <col min="3332" max="3332" width="11.42578125" style="206" customWidth="1"/>
    <col min="3333" max="3333" width="3.5703125" style="206" customWidth="1"/>
    <col min="3334" max="3578" width="0.85546875" style="206"/>
    <col min="3579" max="3579" width="6.28515625" style="206" customWidth="1"/>
    <col min="3580" max="3580" width="25.42578125" style="206" customWidth="1"/>
    <col min="3581" max="3581" width="9.5703125" style="206" customWidth="1"/>
    <col min="3582" max="3582" width="12.28515625" style="206" customWidth="1"/>
    <col min="3583" max="3583" width="11" style="206" customWidth="1"/>
    <col min="3584" max="3586" width="11.5703125" style="206" customWidth="1"/>
    <col min="3587" max="3587" width="12.28515625" style="206" customWidth="1"/>
    <col min="3588" max="3588" width="11.42578125" style="206" customWidth="1"/>
    <col min="3589" max="3589" width="3.5703125" style="206" customWidth="1"/>
    <col min="3590" max="3834" width="0.85546875" style="206"/>
    <col min="3835" max="3835" width="6.28515625" style="206" customWidth="1"/>
    <col min="3836" max="3836" width="25.42578125" style="206" customWidth="1"/>
    <col min="3837" max="3837" width="9.5703125" style="206" customWidth="1"/>
    <col min="3838" max="3838" width="12.28515625" style="206" customWidth="1"/>
    <col min="3839" max="3839" width="11" style="206" customWidth="1"/>
    <col min="3840" max="3842" width="11.5703125" style="206" customWidth="1"/>
    <col min="3843" max="3843" width="12.28515625" style="206" customWidth="1"/>
    <col min="3844" max="3844" width="11.42578125" style="206" customWidth="1"/>
    <col min="3845" max="3845" width="3.5703125" style="206" customWidth="1"/>
    <col min="3846" max="4090" width="0.85546875" style="206"/>
    <col min="4091" max="4091" width="6.28515625" style="206" customWidth="1"/>
    <col min="4092" max="4092" width="25.42578125" style="206" customWidth="1"/>
    <col min="4093" max="4093" width="9.5703125" style="206" customWidth="1"/>
    <col min="4094" max="4094" width="12.28515625" style="206" customWidth="1"/>
    <col min="4095" max="4095" width="11" style="206" customWidth="1"/>
    <col min="4096" max="4098" width="11.5703125" style="206" customWidth="1"/>
    <col min="4099" max="4099" width="12.28515625" style="206" customWidth="1"/>
    <col min="4100" max="4100" width="11.42578125" style="206" customWidth="1"/>
    <col min="4101" max="4101" width="3.5703125" style="206" customWidth="1"/>
    <col min="4102" max="4346" width="0.85546875" style="206"/>
    <col min="4347" max="4347" width="6.28515625" style="206" customWidth="1"/>
    <col min="4348" max="4348" width="25.42578125" style="206" customWidth="1"/>
    <col min="4349" max="4349" width="9.5703125" style="206" customWidth="1"/>
    <col min="4350" max="4350" width="12.28515625" style="206" customWidth="1"/>
    <col min="4351" max="4351" width="11" style="206" customWidth="1"/>
    <col min="4352" max="4354" width="11.5703125" style="206" customWidth="1"/>
    <col min="4355" max="4355" width="12.28515625" style="206" customWidth="1"/>
    <col min="4356" max="4356" width="11.42578125" style="206" customWidth="1"/>
    <col min="4357" max="4357" width="3.5703125" style="206" customWidth="1"/>
    <col min="4358" max="4602" width="0.85546875" style="206"/>
    <col min="4603" max="4603" width="6.28515625" style="206" customWidth="1"/>
    <col min="4604" max="4604" width="25.42578125" style="206" customWidth="1"/>
    <col min="4605" max="4605" width="9.5703125" style="206" customWidth="1"/>
    <col min="4606" max="4606" width="12.28515625" style="206" customWidth="1"/>
    <col min="4607" max="4607" width="11" style="206" customWidth="1"/>
    <col min="4608" max="4610" width="11.5703125" style="206" customWidth="1"/>
    <col min="4611" max="4611" width="12.28515625" style="206" customWidth="1"/>
    <col min="4612" max="4612" width="11.42578125" style="206" customWidth="1"/>
    <col min="4613" max="4613" width="3.5703125" style="206" customWidth="1"/>
    <col min="4614" max="4858" width="0.85546875" style="206"/>
    <col min="4859" max="4859" width="6.28515625" style="206" customWidth="1"/>
    <col min="4860" max="4860" width="25.42578125" style="206" customWidth="1"/>
    <col min="4861" max="4861" width="9.5703125" style="206" customWidth="1"/>
    <col min="4862" max="4862" width="12.28515625" style="206" customWidth="1"/>
    <col min="4863" max="4863" width="11" style="206" customWidth="1"/>
    <col min="4864" max="4866" width="11.5703125" style="206" customWidth="1"/>
    <col min="4867" max="4867" width="12.28515625" style="206" customWidth="1"/>
    <col min="4868" max="4868" width="11.42578125" style="206" customWidth="1"/>
    <col min="4869" max="4869" width="3.5703125" style="206" customWidth="1"/>
    <col min="4870" max="5114" width="0.85546875" style="206"/>
    <col min="5115" max="5115" width="6.28515625" style="206" customWidth="1"/>
    <col min="5116" max="5116" width="25.42578125" style="206" customWidth="1"/>
    <col min="5117" max="5117" width="9.5703125" style="206" customWidth="1"/>
    <col min="5118" max="5118" width="12.28515625" style="206" customWidth="1"/>
    <col min="5119" max="5119" width="11" style="206" customWidth="1"/>
    <col min="5120" max="5122" width="11.5703125" style="206" customWidth="1"/>
    <col min="5123" max="5123" width="12.28515625" style="206" customWidth="1"/>
    <col min="5124" max="5124" width="11.42578125" style="206" customWidth="1"/>
    <col min="5125" max="5125" width="3.5703125" style="206" customWidth="1"/>
    <col min="5126" max="5370" width="0.85546875" style="206"/>
    <col min="5371" max="5371" width="6.28515625" style="206" customWidth="1"/>
    <col min="5372" max="5372" width="25.42578125" style="206" customWidth="1"/>
    <col min="5373" max="5373" width="9.5703125" style="206" customWidth="1"/>
    <col min="5374" max="5374" width="12.28515625" style="206" customWidth="1"/>
    <col min="5375" max="5375" width="11" style="206" customWidth="1"/>
    <col min="5376" max="5378" width="11.5703125" style="206" customWidth="1"/>
    <col min="5379" max="5379" width="12.28515625" style="206" customWidth="1"/>
    <col min="5380" max="5380" width="11.42578125" style="206" customWidth="1"/>
    <col min="5381" max="5381" width="3.5703125" style="206" customWidth="1"/>
    <col min="5382" max="5626" width="0.85546875" style="206"/>
    <col min="5627" max="5627" width="6.28515625" style="206" customWidth="1"/>
    <col min="5628" max="5628" width="25.42578125" style="206" customWidth="1"/>
    <col min="5629" max="5629" width="9.5703125" style="206" customWidth="1"/>
    <col min="5630" max="5630" width="12.28515625" style="206" customWidth="1"/>
    <col min="5631" max="5631" width="11" style="206" customWidth="1"/>
    <col min="5632" max="5634" width="11.5703125" style="206" customWidth="1"/>
    <col min="5635" max="5635" width="12.28515625" style="206" customWidth="1"/>
    <col min="5636" max="5636" width="11.42578125" style="206" customWidth="1"/>
    <col min="5637" max="5637" width="3.5703125" style="206" customWidth="1"/>
    <col min="5638" max="5882" width="0.85546875" style="206"/>
    <col min="5883" max="5883" width="6.28515625" style="206" customWidth="1"/>
    <col min="5884" max="5884" width="25.42578125" style="206" customWidth="1"/>
    <col min="5885" max="5885" width="9.5703125" style="206" customWidth="1"/>
    <col min="5886" max="5886" width="12.28515625" style="206" customWidth="1"/>
    <col min="5887" max="5887" width="11" style="206" customWidth="1"/>
    <col min="5888" max="5890" width="11.5703125" style="206" customWidth="1"/>
    <col min="5891" max="5891" width="12.28515625" style="206" customWidth="1"/>
    <col min="5892" max="5892" width="11.42578125" style="206" customWidth="1"/>
    <col min="5893" max="5893" width="3.5703125" style="206" customWidth="1"/>
    <col min="5894" max="6138" width="0.85546875" style="206"/>
    <col min="6139" max="6139" width="6.28515625" style="206" customWidth="1"/>
    <col min="6140" max="6140" width="25.42578125" style="206" customWidth="1"/>
    <col min="6141" max="6141" width="9.5703125" style="206" customWidth="1"/>
    <col min="6142" max="6142" width="12.28515625" style="206" customWidth="1"/>
    <col min="6143" max="6143" width="11" style="206" customWidth="1"/>
    <col min="6144" max="6146" width="11.5703125" style="206" customWidth="1"/>
    <col min="6147" max="6147" width="12.28515625" style="206" customWidth="1"/>
    <col min="6148" max="6148" width="11.42578125" style="206" customWidth="1"/>
    <col min="6149" max="6149" width="3.5703125" style="206" customWidth="1"/>
    <col min="6150" max="6394" width="0.85546875" style="206"/>
    <col min="6395" max="6395" width="6.28515625" style="206" customWidth="1"/>
    <col min="6396" max="6396" width="25.42578125" style="206" customWidth="1"/>
    <col min="6397" max="6397" width="9.5703125" style="206" customWidth="1"/>
    <col min="6398" max="6398" width="12.28515625" style="206" customWidth="1"/>
    <col min="6399" max="6399" width="11" style="206" customWidth="1"/>
    <col min="6400" max="6402" width="11.5703125" style="206" customWidth="1"/>
    <col min="6403" max="6403" width="12.28515625" style="206" customWidth="1"/>
    <col min="6404" max="6404" width="11.42578125" style="206" customWidth="1"/>
    <col min="6405" max="6405" width="3.5703125" style="206" customWidth="1"/>
    <col min="6406" max="6650" width="0.85546875" style="206"/>
    <col min="6651" max="6651" width="6.28515625" style="206" customWidth="1"/>
    <col min="6652" max="6652" width="25.42578125" style="206" customWidth="1"/>
    <col min="6653" max="6653" width="9.5703125" style="206" customWidth="1"/>
    <col min="6654" max="6654" width="12.28515625" style="206" customWidth="1"/>
    <col min="6655" max="6655" width="11" style="206" customWidth="1"/>
    <col min="6656" max="6658" width="11.5703125" style="206" customWidth="1"/>
    <col min="6659" max="6659" width="12.28515625" style="206" customWidth="1"/>
    <col min="6660" max="6660" width="11.42578125" style="206" customWidth="1"/>
    <col min="6661" max="6661" width="3.5703125" style="206" customWidth="1"/>
    <col min="6662" max="6906" width="0.85546875" style="206"/>
    <col min="6907" max="6907" width="6.28515625" style="206" customWidth="1"/>
    <col min="6908" max="6908" width="25.42578125" style="206" customWidth="1"/>
    <col min="6909" max="6909" width="9.5703125" style="206" customWidth="1"/>
    <col min="6910" max="6910" width="12.28515625" style="206" customWidth="1"/>
    <col min="6911" max="6911" width="11" style="206" customWidth="1"/>
    <col min="6912" max="6914" width="11.5703125" style="206" customWidth="1"/>
    <col min="6915" max="6915" width="12.28515625" style="206" customWidth="1"/>
    <col min="6916" max="6916" width="11.42578125" style="206" customWidth="1"/>
    <col min="6917" max="6917" width="3.5703125" style="206" customWidth="1"/>
    <col min="6918" max="7162" width="0.85546875" style="206"/>
    <col min="7163" max="7163" width="6.28515625" style="206" customWidth="1"/>
    <col min="7164" max="7164" width="25.42578125" style="206" customWidth="1"/>
    <col min="7165" max="7165" width="9.5703125" style="206" customWidth="1"/>
    <col min="7166" max="7166" width="12.28515625" style="206" customWidth="1"/>
    <col min="7167" max="7167" width="11" style="206" customWidth="1"/>
    <col min="7168" max="7170" width="11.5703125" style="206" customWidth="1"/>
    <col min="7171" max="7171" width="12.28515625" style="206" customWidth="1"/>
    <col min="7172" max="7172" width="11.42578125" style="206" customWidth="1"/>
    <col min="7173" max="7173" width="3.5703125" style="206" customWidth="1"/>
    <col min="7174" max="7418" width="0.85546875" style="206"/>
    <col min="7419" max="7419" width="6.28515625" style="206" customWidth="1"/>
    <col min="7420" max="7420" width="25.42578125" style="206" customWidth="1"/>
    <col min="7421" max="7421" width="9.5703125" style="206" customWidth="1"/>
    <col min="7422" max="7422" width="12.28515625" style="206" customWidth="1"/>
    <col min="7423" max="7423" width="11" style="206" customWidth="1"/>
    <col min="7424" max="7426" width="11.5703125" style="206" customWidth="1"/>
    <col min="7427" max="7427" width="12.28515625" style="206" customWidth="1"/>
    <col min="7428" max="7428" width="11.42578125" style="206" customWidth="1"/>
    <col min="7429" max="7429" width="3.5703125" style="206" customWidth="1"/>
    <col min="7430" max="7674" width="0.85546875" style="206"/>
    <col min="7675" max="7675" width="6.28515625" style="206" customWidth="1"/>
    <col min="7676" max="7676" width="25.42578125" style="206" customWidth="1"/>
    <col min="7677" max="7677" width="9.5703125" style="206" customWidth="1"/>
    <col min="7678" max="7678" width="12.28515625" style="206" customWidth="1"/>
    <col min="7679" max="7679" width="11" style="206" customWidth="1"/>
    <col min="7680" max="7682" width="11.5703125" style="206" customWidth="1"/>
    <col min="7683" max="7683" width="12.28515625" style="206" customWidth="1"/>
    <col min="7684" max="7684" width="11.42578125" style="206" customWidth="1"/>
    <col min="7685" max="7685" width="3.5703125" style="206" customWidth="1"/>
    <col min="7686" max="7930" width="0.85546875" style="206"/>
    <col min="7931" max="7931" width="6.28515625" style="206" customWidth="1"/>
    <col min="7932" max="7932" width="25.42578125" style="206" customWidth="1"/>
    <col min="7933" max="7933" width="9.5703125" style="206" customWidth="1"/>
    <col min="7934" max="7934" width="12.28515625" style="206" customWidth="1"/>
    <col min="7935" max="7935" width="11" style="206" customWidth="1"/>
    <col min="7936" max="7938" width="11.5703125" style="206" customWidth="1"/>
    <col min="7939" max="7939" width="12.28515625" style="206" customWidth="1"/>
    <col min="7940" max="7940" width="11.42578125" style="206" customWidth="1"/>
    <col min="7941" max="7941" width="3.5703125" style="206" customWidth="1"/>
    <col min="7942" max="8186" width="0.85546875" style="206"/>
    <col min="8187" max="8187" width="6.28515625" style="206" customWidth="1"/>
    <col min="8188" max="8188" width="25.42578125" style="206" customWidth="1"/>
    <col min="8189" max="8189" width="9.5703125" style="206" customWidth="1"/>
    <col min="8190" max="8190" width="12.28515625" style="206" customWidth="1"/>
    <col min="8191" max="8191" width="11" style="206" customWidth="1"/>
    <col min="8192" max="8194" width="11.5703125" style="206" customWidth="1"/>
    <col min="8195" max="8195" width="12.28515625" style="206" customWidth="1"/>
    <col min="8196" max="8196" width="11.42578125" style="206" customWidth="1"/>
    <col min="8197" max="8197" width="3.5703125" style="206" customWidth="1"/>
    <col min="8198" max="8442" width="0.85546875" style="206"/>
    <col min="8443" max="8443" width="6.28515625" style="206" customWidth="1"/>
    <col min="8444" max="8444" width="25.42578125" style="206" customWidth="1"/>
    <col min="8445" max="8445" width="9.5703125" style="206" customWidth="1"/>
    <col min="8446" max="8446" width="12.28515625" style="206" customWidth="1"/>
    <col min="8447" max="8447" width="11" style="206" customWidth="1"/>
    <col min="8448" max="8450" width="11.5703125" style="206" customWidth="1"/>
    <col min="8451" max="8451" width="12.28515625" style="206" customWidth="1"/>
    <col min="8452" max="8452" width="11.42578125" style="206" customWidth="1"/>
    <col min="8453" max="8453" width="3.5703125" style="206" customWidth="1"/>
    <col min="8454" max="8698" width="0.85546875" style="206"/>
    <col min="8699" max="8699" width="6.28515625" style="206" customWidth="1"/>
    <col min="8700" max="8700" width="25.42578125" style="206" customWidth="1"/>
    <col min="8701" max="8701" width="9.5703125" style="206" customWidth="1"/>
    <col min="8702" max="8702" width="12.28515625" style="206" customWidth="1"/>
    <col min="8703" max="8703" width="11" style="206" customWidth="1"/>
    <col min="8704" max="8706" width="11.5703125" style="206" customWidth="1"/>
    <col min="8707" max="8707" width="12.28515625" style="206" customWidth="1"/>
    <col min="8708" max="8708" width="11.42578125" style="206" customWidth="1"/>
    <col min="8709" max="8709" width="3.5703125" style="206" customWidth="1"/>
    <col min="8710" max="8954" width="0.85546875" style="206"/>
    <col min="8955" max="8955" width="6.28515625" style="206" customWidth="1"/>
    <col min="8956" max="8956" width="25.42578125" style="206" customWidth="1"/>
    <col min="8957" max="8957" width="9.5703125" style="206" customWidth="1"/>
    <col min="8958" max="8958" width="12.28515625" style="206" customWidth="1"/>
    <col min="8959" max="8959" width="11" style="206" customWidth="1"/>
    <col min="8960" max="8962" width="11.5703125" style="206" customWidth="1"/>
    <col min="8963" max="8963" width="12.28515625" style="206" customWidth="1"/>
    <col min="8964" max="8964" width="11.42578125" style="206" customWidth="1"/>
    <col min="8965" max="8965" width="3.5703125" style="206" customWidth="1"/>
    <col min="8966" max="9210" width="0.85546875" style="206"/>
    <col min="9211" max="9211" width="6.28515625" style="206" customWidth="1"/>
    <col min="9212" max="9212" width="25.42578125" style="206" customWidth="1"/>
    <col min="9213" max="9213" width="9.5703125" style="206" customWidth="1"/>
    <col min="9214" max="9214" width="12.28515625" style="206" customWidth="1"/>
    <col min="9215" max="9215" width="11" style="206" customWidth="1"/>
    <col min="9216" max="9218" width="11.5703125" style="206" customWidth="1"/>
    <col min="9219" max="9219" width="12.28515625" style="206" customWidth="1"/>
    <col min="9220" max="9220" width="11.42578125" style="206" customWidth="1"/>
    <col min="9221" max="9221" width="3.5703125" style="206" customWidth="1"/>
    <col min="9222" max="9466" width="0.85546875" style="206"/>
    <col min="9467" max="9467" width="6.28515625" style="206" customWidth="1"/>
    <col min="9468" max="9468" width="25.42578125" style="206" customWidth="1"/>
    <col min="9469" max="9469" width="9.5703125" style="206" customWidth="1"/>
    <col min="9470" max="9470" width="12.28515625" style="206" customWidth="1"/>
    <col min="9471" max="9471" width="11" style="206" customWidth="1"/>
    <col min="9472" max="9474" width="11.5703125" style="206" customWidth="1"/>
    <col min="9475" max="9475" width="12.28515625" style="206" customWidth="1"/>
    <col min="9476" max="9476" width="11.42578125" style="206" customWidth="1"/>
    <col min="9477" max="9477" width="3.5703125" style="206" customWidth="1"/>
    <col min="9478" max="9722" width="0.85546875" style="206"/>
    <col min="9723" max="9723" width="6.28515625" style="206" customWidth="1"/>
    <col min="9724" max="9724" width="25.42578125" style="206" customWidth="1"/>
    <col min="9725" max="9725" width="9.5703125" style="206" customWidth="1"/>
    <col min="9726" max="9726" width="12.28515625" style="206" customWidth="1"/>
    <col min="9727" max="9727" width="11" style="206" customWidth="1"/>
    <col min="9728" max="9730" width="11.5703125" style="206" customWidth="1"/>
    <col min="9731" max="9731" width="12.28515625" style="206" customWidth="1"/>
    <col min="9732" max="9732" width="11.42578125" style="206" customWidth="1"/>
    <col min="9733" max="9733" width="3.5703125" style="206" customWidth="1"/>
    <col min="9734" max="9978" width="0.85546875" style="206"/>
    <col min="9979" max="9979" width="6.28515625" style="206" customWidth="1"/>
    <col min="9980" max="9980" width="25.42578125" style="206" customWidth="1"/>
    <col min="9981" max="9981" width="9.5703125" style="206" customWidth="1"/>
    <col min="9982" max="9982" width="12.28515625" style="206" customWidth="1"/>
    <col min="9983" max="9983" width="11" style="206" customWidth="1"/>
    <col min="9984" max="9986" width="11.5703125" style="206" customWidth="1"/>
    <col min="9987" max="9987" width="12.28515625" style="206" customWidth="1"/>
    <col min="9988" max="9988" width="11.42578125" style="206" customWidth="1"/>
    <col min="9989" max="9989" width="3.5703125" style="206" customWidth="1"/>
    <col min="9990" max="10234" width="0.85546875" style="206"/>
    <col min="10235" max="10235" width="6.28515625" style="206" customWidth="1"/>
    <col min="10236" max="10236" width="25.42578125" style="206" customWidth="1"/>
    <col min="10237" max="10237" width="9.5703125" style="206" customWidth="1"/>
    <col min="10238" max="10238" width="12.28515625" style="206" customWidth="1"/>
    <col min="10239" max="10239" width="11" style="206" customWidth="1"/>
    <col min="10240" max="10242" width="11.5703125" style="206" customWidth="1"/>
    <col min="10243" max="10243" width="12.28515625" style="206" customWidth="1"/>
    <col min="10244" max="10244" width="11.42578125" style="206" customWidth="1"/>
    <col min="10245" max="10245" width="3.5703125" style="206" customWidth="1"/>
    <col min="10246" max="10490" width="0.85546875" style="206"/>
    <col min="10491" max="10491" width="6.28515625" style="206" customWidth="1"/>
    <col min="10492" max="10492" width="25.42578125" style="206" customWidth="1"/>
    <col min="10493" max="10493" width="9.5703125" style="206" customWidth="1"/>
    <col min="10494" max="10494" width="12.28515625" style="206" customWidth="1"/>
    <col min="10495" max="10495" width="11" style="206" customWidth="1"/>
    <col min="10496" max="10498" width="11.5703125" style="206" customWidth="1"/>
    <col min="10499" max="10499" width="12.28515625" style="206" customWidth="1"/>
    <col min="10500" max="10500" width="11.42578125" style="206" customWidth="1"/>
    <col min="10501" max="10501" width="3.5703125" style="206" customWidth="1"/>
    <col min="10502" max="10746" width="0.85546875" style="206"/>
    <col min="10747" max="10747" width="6.28515625" style="206" customWidth="1"/>
    <col min="10748" max="10748" width="25.42578125" style="206" customWidth="1"/>
    <col min="10749" max="10749" width="9.5703125" style="206" customWidth="1"/>
    <col min="10750" max="10750" width="12.28515625" style="206" customWidth="1"/>
    <col min="10751" max="10751" width="11" style="206" customWidth="1"/>
    <col min="10752" max="10754" width="11.5703125" style="206" customWidth="1"/>
    <col min="10755" max="10755" width="12.28515625" style="206" customWidth="1"/>
    <col min="10756" max="10756" width="11.42578125" style="206" customWidth="1"/>
    <col min="10757" max="10757" width="3.5703125" style="206" customWidth="1"/>
    <col min="10758" max="11002" width="0.85546875" style="206"/>
    <col min="11003" max="11003" width="6.28515625" style="206" customWidth="1"/>
    <col min="11004" max="11004" width="25.42578125" style="206" customWidth="1"/>
    <col min="11005" max="11005" width="9.5703125" style="206" customWidth="1"/>
    <col min="11006" max="11006" width="12.28515625" style="206" customWidth="1"/>
    <col min="11007" max="11007" width="11" style="206" customWidth="1"/>
    <col min="11008" max="11010" width="11.5703125" style="206" customWidth="1"/>
    <col min="11011" max="11011" width="12.28515625" style="206" customWidth="1"/>
    <col min="11012" max="11012" width="11.42578125" style="206" customWidth="1"/>
    <col min="11013" max="11013" width="3.5703125" style="206" customWidth="1"/>
    <col min="11014" max="11258" width="0.85546875" style="206"/>
    <col min="11259" max="11259" width="6.28515625" style="206" customWidth="1"/>
    <col min="11260" max="11260" width="25.42578125" style="206" customWidth="1"/>
    <col min="11261" max="11261" width="9.5703125" style="206" customWidth="1"/>
    <col min="11262" max="11262" width="12.28515625" style="206" customWidth="1"/>
    <col min="11263" max="11263" width="11" style="206" customWidth="1"/>
    <col min="11264" max="11266" width="11.5703125" style="206" customWidth="1"/>
    <col min="11267" max="11267" width="12.28515625" style="206" customWidth="1"/>
    <col min="11268" max="11268" width="11.42578125" style="206" customWidth="1"/>
    <col min="11269" max="11269" width="3.5703125" style="206" customWidth="1"/>
    <col min="11270" max="11514" width="0.85546875" style="206"/>
    <col min="11515" max="11515" width="6.28515625" style="206" customWidth="1"/>
    <col min="11516" max="11516" width="25.42578125" style="206" customWidth="1"/>
    <col min="11517" max="11517" width="9.5703125" style="206" customWidth="1"/>
    <col min="11518" max="11518" width="12.28515625" style="206" customWidth="1"/>
    <col min="11519" max="11519" width="11" style="206" customWidth="1"/>
    <col min="11520" max="11522" width="11.5703125" style="206" customWidth="1"/>
    <col min="11523" max="11523" width="12.28515625" style="206" customWidth="1"/>
    <col min="11524" max="11524" width="11.42578125" style="206" customWidth="1"/>
    <col min="11525" max="11525" width="3.5703125" style="206" customWidth="1"/>
    <col min="11526" max="11770" width="0.85546875" style="206"/>
    <col min="11771" max="11771" width="6.28515625" style="206" customWidth="1"/>
    <col min="11772" max="11772" width="25.42578125" style="206" customWidth="1"/>
    <col min="11773" max="11773" width="9.5703125" style="206" customWidth="1"/>
    <col min="11774" max="11774" width="12.28515625" style="206" customWidth="1"/>
    <col min="11775" max="11775" width="11" style="206" customWidth="1"/>
    <col min="11776" max="11778" width="11.5703125" style="206" customWidth="1"/>
    <col min="11779" max="11779" width="12.28515625" style="206" customWidth="1"/>
    <col min="11780" max="11780" width="11.42578125" style="206" customWidth="1"/>
    <col min="11781" max="11781" width="3.5703125" style="206" customWidth="1"/>
    <col min="11782" max="12026" width="0.85546875" style="206"/>
    <col min="12027" max="12027" width="6.28515625" style="206" customWidth="1"/>
    <col min="12028" max="12028" width="25.42578125" style="206" customWidth="1"/>
    <col min="12029" max="12029" width="9.5703125" style="206" customWidth="1"/>
    <col min="12030" max="12030" width="12.28515625" style="206" customWidth="1"/>
    <col min="12031" max="12031" width="11" style="206" customWidth="1"/>
    <col min="12032" max="12034" width="11.5703125" style="206" customWidth="1"/>
    <col min="12035" max="12035" width="12.28515625" style="206" customWidth="1"/>
    <col min="12036" max="12036" width="11.42578125" style="206" customWidth="1"/>
    <col min="12037" max="12037" width="3.5703125" style="206" customWidth="1"/>
    <col min="12038" max="12282" width="0.85546875" style="206"/>
    <col min="12283" max="12283" width="6.28515625" style="206" customWidth="1"/>
    <col min="12284" max="12284" width="25.42578125" style="206" customWidth="1"/>
    <col min="12285" max="12285" width="9.5703125" style="206" customWidth="1"/>
    <col min="12286" max="12286" width="12.28515625" style="206" customWidth="1"/>
    <col min="12287" max="12287" width="11" style="206" customWidth="1"/>
    <col min="12288" max="12290" width="11.5703125" style="206" customWidth="1"/>
    <col min="12291" max="12291" width="12.28515625" style="206" customWidth="1"/>
    <col min="12292" max="12292" width="11.42578125" style="206" customWidth="1"/>
    <col min="12293" max="12293" width="3.5703125" style="206" customWidth="1"/>
    <col min="12294" max="12538" width="0.85546875" style="206"/>
    <col min="12539" max="12539" width="6.28515625" style="206" customWidth="1"/>
    <col min="12540" max="12540" width="25.42578125" style="206" customWidth="1"/>
    <col min="12541" max="12541" width="9.5703125" style="206" customWidth="1"/>
    <col min="12542" max="12542" width="12.28515625" style="206" customWidth="1"/>
    <col min="12543" max="12543" width="11" style="206" customWidth="1"/>
    <col min="12544" max="12546" width="11.5703125" style="206" customWidth="1"/>
    <col min="12547" max="12547" width="12.28515625" style="206" customWidth="1"/>
    <col min="12548" max="12548" width="11.42578125" style="206" customWidth="1"/>
    <col min="12549" max="12549" width="3.5703125" style="206" customWidth="1"/>
    <col min="12550" max="12794" width="0.85546875" style="206"/>
    <col min="12795" max="12795" width="6.28515625" style="206" customWidth="1"/>
    <col min="12796" max="12796" width="25.42578125" style="206" customWidth="1"/>
    <col min="12797" max="12797" width="9.5703125" style="206" customWidth="1"/>
    <col min="12798" max="12798" width="12.28515625" style="206" customWidth="1"/>
    <col min="12799" max="12799" width="11" style="206" customWidth="1"/>
    <col min="12800" max="12802" width="11.5703125" style="206" customWidth="1"/>
    <col min="12803" max="12803" width="12.28515625" style="206" customWidth="1"/>
    <col min="12804" max="12804" width="11.42578125" style="206" customWidth="1"/>
    <col min="12805" max="12805" width="3.5703125" style="206" customWidth="1"/>
    <col min="12806" max="13050" width="0.85546875" style="206"/>
    <col min="13051" max="13051" width="6.28515625" style="206" customWidth="1"/>
    <col min="13052" max="13052" width="25.42578125" style="206" customWidth="1"/>
    <col min="13053" max="13053" width="9.5703125" style="206" customWidth="1"/>
    <col min="13054" max="13054" width="12.28515625" style="206" customWidth="1"/>
    <col min="13055" max="13055" width="11" style="206" customWidth="1"/>
    <col min="13056" max="13058" width="11.5703125" style="206" customWidth="1"/>
    <col min="13059" max="13059" width="12.28515625" style="206" customWidth="1"/>
    <col min="13060" max="13060" width="11.42578125" style="206" customWidth="1"/>
    <col min="13061" max="13061" width="3.5703125" style="206" customWidth="1"/>
    <col min="13062" max="13306" width="0.85546875" style="206"/>
    <col min="13307" max="13307" width="6.28515625" style="206" customWidth="1"/>
    <col min="13308" max="13308" width="25.42578125" style="206" customWidth="1"/>
    <col min="13309" max="13309" width="9.5703125" style="206" customWidth="1"/>
    <col min="13310" max="13310" width="12.28515625" style="206" customWidth="1"/>
    <col min="13311" max="13311" width="11" style="206" customWidth="1"/>
    <col min="13312" max="13314" width="11.5703125" style="206" customWidth="1"/>
    <col min="13315" max="13315" width="12.28515625" style="206" customWidth="1"/>
    <col min="13316" max="13316" width="11.42578125" style="206" customWidth="1"/>
    <col min="13317" max="13317" width="3.5703125" style="206" customWidth="1"/>
    <col min="13318" max="13562" width="0.85546875" style="206"/>
    <col min="13563" max="13563" width="6.28515625" style="206" customWidth="1"/>
    <col min="13564" max="13564" width="25.42578125" style="206" customWidth="1"/>
    <col min="13565" max="13565" width="9.5703125" style="206" customWidth="1"/>
    <col min="13566" max="13566" width="12.28515625" style="206" customWidth="1"/>
    <col min="13567" max="13567" width="11" style="206" customWidth="1"/>
    <col min="13568" max="13570" width="11.5703125" style="206" customWidth="1"/>
    <col min="13571" max="13571" width="12.28515625" style="206" customWidth="1"/>
    <col min="13572" max="13572" width="11.42578125" style="206" customWidth="1"/>
    <col min="13573" max="13573" width="3.5703125" style="206" customWidth="1"/>
    <col min="13574" max="13818" width="0.85546875" style="206"/>
    <col min="13819" max="13819" width="6.28515625" style="206" customWidth="1"/>
    <col min="13820" max="13820" width="25.42578125" style="206" customWidth="1"/>
    <col min="13821" max="13821" width="9.5703125" style="206" customWidth="1"/>
    <col min="13822" max="13822" width="12.28515625" style="206" customWidth="1"/>
    <col min="13823" max="13823" width="11" style="206" customWidth="1"/>
    <col min="13824" max="13826" width="11.5703125" style="206" customWidth="1"/>
    <col min="13827" max="13827" width="12.28515625" style="206" customWidth="1"/>
    <col min="13828" max="13828" width="11.42578125" style="206" customWidth="1"/>
    <col min="13829" max="13829" width="3.5703125" style="206" customWidth="1"/>
    <col min="13830" max="14074" width="0.85546875" style="206"/>
    <col min="14075" max="14075" width="6.28515625" style="206" customWidth="1"/>
    <col min="14076" max="14076" width="25.42578125" style="206" customWidth="1"/>
    <col min="14077" max="14077" width="9.5703125" style="206" customWidth="1"/>
    <col min="14078" max="14078" width="12.28515625" style="206" customWidth="1"/>
    <col min="14079" max="14079" width="11" style="206" customWidth="1"/>
    <col min="14080" max="14082" width="11.5703125" style="206" customWidth="1"/>
    <col min="14083" max="14083" width="12.28515625" style="206" customWidth="1"/>
    <col min="14084" max="14084" width="11.42578125" style="206" customWidth="1"/>
    <col min="14085" max="14085" width="3.5703125" style="206" customWidth="1"/>
    <col min="14086" max="14330" width="0.85546875" style="206"/>
    <col min="14331" max="14331" width="6.28515625" style="206" customWidth="1"/>
    <col min="14332" max="14332" width="25.42578125" style="206" customWidth="1"/>
    <col min="14333" max="14333" width="9.5703125" style="206" customWidth="1"/>
    <col min="14334" max="14334" width="12.28515625" style="206" customWidth="1"/>
    <col min="14335" max="14335" width="11" style="206" customWidth="1"/>
    <col min="14336" max="14338" width="11.5703125" style="206" customWidth="1"/>
    <col min="14339" max="14339" width="12.28515625" style="206" customWidth="1"/>
    <col min="14340" max="14340" width="11.42578125" style="206" customWidth="1"/>
    <col min="14341" max="14341" width="3.5703125" style="206" customWidth="1"/>
    <col min="14342" max="14586" width="0.85546875" style="206"/>
    <col min="14587" max="14587" width="6.28515625" style="206" customWidth="1"/>
    <col min="14588" max="14588" width="25.42578125" style="206" customWidth="1"/>
    <col min="14589" max="14589" width="9.5703125" style="206" customWidth="1"/>
    <col min="14590" max="14590" width="12.28515625" style="206" customWidth="1"/>
    <col min="14591" max="14591" width="11" style="206" customWidth="1"/>
    <col min="14592" max="14594" width="11.5703125" style="206" customWidth="1"/>
    <col min="14595" max="14595" width="12.28515625" style="206" customWidth="1"/>
    <col min="14596" max="14596" width="11.42578125" style="206" customWidth="1"/>
    <col min="14597" max="14597" width="3.5703125" style="206" customWidth="1"/>
    <col min="14598" max="14842" width="0.85546875" style="206"/>
    <col min="14843" max="14843" width="6.28515625" style="206" customWidth="1"/>
    <col min="14844" max="14844" width="25.42578125" style="206" customWidth="1"/>
    <col min="14845" max="14845" width="9.5703125" style="206" customWidth="1"/>
    <col min="14846" max="14846" width="12.28515625" style="206" customWidth="1"/>
    <col min="14847" max="14847" width="11" style="206" customWidth="1"/>
    <col min="14848" max="14850" width="11.5703125" style="206" customWidth="1"/>
    <col min="14851" max="14851" width="12.28515625" style="206" customWidth="1"/>
    <col min="14852" max="14852" width="11.42578125" style="206" customWidth="1"/>
    <col min="14853" max="14853" width="3.5703125" style="206" customWidth="1"/>
    <col min="14854" max="15098" width="0.85546875" style="206"/>
    <col min="15099" max="15099" width="6.28515625" style="206" customWidth="1"/>
    <col min="15100" max="15100" width="25.42578125" style="206" customWidth="1"/>
    <col min="15101" max="15101" width="9.5703125" style="206" customWidth="1"/>
    <col min="15102" max="15102" width="12.28515625" style="206" customWidth="1"/>
    <col min="15103" max="15103" width="11" style="206" customWidth="1"/>
    <col min="15104" max="15106" width="11.5703125" style="206" customWidth="1"/>
    <col min="15107" max="15107" width="12.28515625" style="206" customWidth="1"/>
    <col min="15108" max="15108" width="11.42578125" style="206" customWidth="1"/>
    <col min="15109" max="15109" width="3.5703125" style="206" customWidth="1"/>
    <col min="15110" max="15354" width="0.85546875" style="206"/>
    <col min="15355" max="15355" width="6.28515625" style="206" customWidth="1"/>
    <col min="15356" max="15356" width="25.42578125" style="206" customWidth="1"/>
    <col min="15357" max="15357" width="9.5703125" style="206" customWidth="1"/>
    <col min="15358" max="15358" width="12.28515625" style="206" customWidth="1"/>
    <col min="15359" max="15359" width="11" style="206" customWidth="1"/>
    <col min="15360" max="15362" width="11.5703125" style="206" customWidth="1"/>
    <col min="15363" max="15363" width="12.28515625" style="206" customWidth="1"/>
    <col min="15364" max="15364" width="11.42578125" style="206" customWidth="1"/>
    <col min="15365" max="15365" width="3.5703125" style="206" customWidth="1"/>
    <col min="15366" max="15610" width="0.85546875" style="206"/>
    <col min="15611" max="15611" width="6.28515625" style="206" customWidth="1"/>
    <col min="15612" max="15612" width="25.42578125" style="206" customWidth="1"/>
    <col min="15613" max="15613" width="9.5703125" style="206" customWidth="1"/>
    <col min="15614" max="15614" width="12.28515625" style="206" customWidth="1"/>
    <col min="15615" max="15615" width="11" style="206" customWidth="1"/>
    <col min="15616" max="15618" width="11.5703125" style="206" customWidth="1"/>
    <col min="15619" max="15619" width="12.28515625" style="206" customWidth="1"/>
    <col min="15620" max="15620" width="11.42578125" style="206" customWidth="1"/>
    <col min="15621" max="15621" width="3.5703125" style="206" customWidth="1"/>
    <col min="15622" max="15866" width="0.85546875" style="206"/>
    <col min="15867" max="15867" width="6.28515625" style="206" customWidth="1"/>
    <col min="15868" max="15868" width="25.42578125" style="206" customWidth="1"/>
    <col min="15869" max="15869" width="9.5703125" style="206" customWidth="1"/>
    <col min="15870" max="15870" width="12.28515625" style="206" customWidth="1"/>
    <col min="15871" max="15871" width="11" style="206" customWidth="1"/>
    <col min="15872" max="15874" width="11.5703125" style="206" customWidth="1"/>
    <col min="15875" max="15875" width="12.28515625" style="206" customWidth="1"/>
    <col min="15876" max="15876" width="11.42578125" style="206" customWidth="1"/>
    <col min="15877" max="15877" width="3.5703125" style="206" customWidth="1"/>
    <col min="15878" max="16122" width="0.85546875" style="206"/>
    <col min="16123" max="16123" width="6.28515625" style="206" customWidth="1"/>
    <col min="16124" max="16124" width="25.42578125" style="206" customWidth="1"/>
    <col min="16125" max="16125" width="9.5703125" style="206" customWidth="1"/>
    <col min="16126" max="16126" width="12.28515625" style="206" customWidth="1"/>
    <col min="16127" max="16127" width="11" style="206" customWidth="1"/>
    <col min="16128" max="16130" width="11.5703125" style="206" customWidth="1"/>
    <col min="16131" max="16131" width="12.28515625" style="206" customWidth="1"/>
    <col min="16132" max="16132" width="11.42578125" style="206" customWidth="1"/>
    <col min="16133" max="16133" width="3.5703125" style="206" customWidth="1"/>
    <col min="16134" max="16384" width="0.85546875" style="206"/>
  </cols>
  <sheetData>
    <row r="1" spans="1:4" ht="12" customHeight="1">
      <c r="A1" s="218"/>
      <c r="B1" s="215"/>
      <c r="C1" s="215"/>
      <c r="D1" s="215"/>
    </row>
    <row r="2" spans="1:4" ht="26.25" customHeight="1">
      <c r="A2" s="445" t="s">
        <v>471</v>
      </c>
      <c r="B2" s="445"/>
      <c r="C2" s="445"/>
      <c r="D2" s="445"/>
    </row>
    <row r="3" spans="1:4" ht="51" customHeight="1">
      <c r="A3" s="438" t="s">
        <v>759</v>
      </c>
      <c r="B3" s="438"/>
      <c r="C3" s="438"/>
      <c r="D3" s="438"/>
    </row>
    <row r="4" spans="1:4" ht="15" customHeight="1"/>
    <row r="5" spans="1:4" ht="30" customHeight="1">
      <c r="A5" s="439" t="s">
        <v>361</v>
      </c>
      <c r="B5" s="440"/>
      <c r="C5" s="441" t="s">
        <v>424</v>
      </c>
      <c r="D5" s="443" t="s">
        <v>472</v>
      </c>
    </row>
    <row r="6" spans="1:4" ht="49.5" customHeight="1">
      <c r="A6" s="439"/>
      <c r="B6" s="440"/>
      <c r="C6" s="442"/>
      <c r="D6" s="444"/>
    </row>
    <row r="7" spans="1:4">
      <c r="A7" s="207">
        <v>1</v>
      </c>
      <c r="B7" s="207">
        <v>2</v>
      </c>
      <c r="C7" s="208">
        <v>3</v>
      </c>
      <c r="D7" s="207">
        <v>4</v>
      </c>
    </row>
    <row r="8" spans="1:4">
      <c r="A8" s="209">
        <v>1</v>
      </c>
      <c r="B8" s="210" t="s">
        <v>473</v>
      </c>
      <c r="C8" s="211"/>
      <c r="D8" s="212"/>
    </row>
    <row r="9" spans="1:4">
      <c r="A9" s="207" t="s">
        <v>3</v>
      </c>
      <c r="B9" s="213" t="s">
        <v>465</v>
      </c>
      <c r="C9" s="211" t="s">
        <v>45</v>
      </c>
      <c r="D9" s="214">
        <v>6553.2408418573823</v>
      </c>
    </row>
    <row r="10" spans="1:4">
      <c r="A10" s="207" t="s">
        <v>466</v>
      </c>
      <c r="B10" s="213" t="s">
        <v>121</v>
      </c>
      <c r="C10" s="211" t="s">
        <v>45</v>
      </c>
      <c r="D10" s="214">
        <v>1530.1958591237758</v>
      </c>
    </row>
    <row r="11" spans="1:4">
      <c r="A11" s="209">
        <v>3</v>
      </c>
      <c r="B11" s="210" t="s">
        <v>467</v>
      </c>
      <c r="C11" s="211"/>
      <c r="D11" s="214"/>
    </row>
    <row r="12" spans="1:4">
      <c r="A12" s="207" t="s">
        <v>13</v>
      </c>
      <c r="B12" s="213" t="s">
        <v>465</v>
      </c>
      <c r="C12" s="211" t="s">
        <v>45</v>
      </c>
      <c r="D12" s="214">
        <v>6714.2822962295804</v>
      </c>
    </row>
    <row r="13" spans="1:4">
      <c r="A13" s="207" t="s">
        <v>468</v>
      </c>
      <c r="B13" s="213" t="s">
        <v>121</v>
      </c>
      <c r="C13" s="211" t="s">
        <v>45</v>
      </c>
      <c r="D13" s="214">
        <v>1309.2883473825793</v>
      </c>
    </row>
    <row r="14" spans="1:4">
      <c r="A14" s="219"/>
      <c r="B14" s="220" t="s">
        <v>474</v>
      </c>
      <c r="C14" s="221" t="s">
        <v>45</v>
      </c>
      <c r="D14" s="222">
        <v>16107.007344593318</v>
      </c>
    </row>
    <row r="15" spans="1:4">
      <c r="A15" s="207" t="s">
        <v>475</v>
      </c>
      <c r="B15" s="231" t="s">
        <v>478</v>
      </c>
      <c r="C15" s="232"/>
      <c r="D15" s="224"/>
    </row>
    <row r="16" spans="1:4">
      <c r="A16" s="207"/>
      <c r="B16" s="213" t="s">
        <v>479</v>
      </c>
      <c r="C16" s="223" t="s">
        <v>428</v>
      </c>
      <c r="D16" s="224">
        <v>21.4</v>
      </c>
    </row>
    <row r="17" spans="1:4">
      <c r="A17" s="225"/>
      <c r="B17" s="213" t="s">
        <v>476</v>
      </c>
      <c r="C17" s="223" t="s">
        <v>428</v>
      </c>
      <c r="D17" s="224">
        <v>4.3</v>
      </c>
    </row>
    <row r="18" spans="1:4">
      <c r="A18" s="219"/>
      <c r="B18" s="220" t="s">
        <v>477</v>
      </c>
      <c r="C18" s="221" t="s">
        <v>428</v>
      </c>
      <c r="D18" s="226">
        <f>D17+D16</f>
        <v>25.7</v>
      </c>
    </row>
    <row r="19" spans="1:4" s="215" customFormat="1" ht="50.25" customHeight="1">
      <c r="A19" s="437" t="s">
        <v>469</v>
      </c>
      <c r="B19" s="437"/>
      <c r="D19" s="216" t="s">
        <v>470</v>
      </c>
    </row>
    <row r="20" spans="1:4">
      <c r="A20" s="227"/>
      <c r="B20" s="228"/>
      <c r="C20" s="228"/>
      <c r="D20" s="229"/>
    </row>
    <row r="21" spans="1:4">
      <c r="A21" s="227"/>
      <c r="B21" s="228"/>
      <c r="C21" s="228"/>
      <c r="D21" s="228"/>
    </row>
    <row r="22" spans="1:4">
      <c r="A22" s="227"/>
      <c r="B22" s="228"/>
      <c r="C22" s="228"/>
      <c r="D22" s="228"/>
    </row>
    <row r="25" spans="1:4">
      <c r="D25" s="230"/>
    </row>
  </sheetData>
  <mergeCells count="7">
    <mergeCell ref="A19:B19"/>
    <mergeCell ref="A2:D2"/>
    <mergeCell ref="A3:D3"/>
    <mergeCell ref="A5:A6"/>
    <mergeCell ref="B5:B6"/>
    <mergeCell ref="C5:C6"/>
    <mergeCell ref="D5:D6"/>
  </mergeCells>
  <pageMargins left="0.78740157480314965" right="0" top="0.59055118110236227" bottom="0.39370078740157483" header="0.19685039370078741" footer="0.19685039370078741"/>
  <pageSetup paperSize="9" scale="75" orientation="portrait" r:id="rId1"/>
  <headerFooter alignWithMargins="0">
    <oddHeader>&amp;Ь&amp;Ф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BC27"/>
  <sheetViews>
    <sheetView zoomScaleNormal="100" zoomScaleSheetLayoutView="100" workbookViewId="0">
      <selection activeCell="I17" sqref="I17:AK17"/>
    </sheetView>
  </sheetViews>
  <sheetFormatPr defaultColWidth="0.85546875" defaultRowHeight="12.75"/>
  <cols>
    <col min="1" max="7" width="0.85546875" style="234"/>
    <col min="8" max="8" width="0" style="234" hidden="1" customWidth="1"/>
    <col min="9" max="36" width="0.85546875" style="234"/>
    <col min="37" max="37" width="9" style="234" customWidth="1"/>
    <col min="38" max="51" width="0.85546875" style="234"/>
    <col min="52" max="52" width="10.5703125" style="234" customWidth="1"/>
    <col min="53" max="53" width="9.5703125" style="234" customWidth="1"/>
    <col min="54" max="54" width="10.85546875" style="234" customWidth="1"/>
    <col min="55" max="55" width="10.7109375" style="234" customWidth="1"/>
    <col min="56" max="92" width="0.85546875" style="234"/>
    <col min="93" max="103" width="10.7109375" style="234" customWidth="1"/>
    <col min="104" max="136" width="4.28515625" style="234" customWidth="1"/>
    <col min="137" max="16384" width="0.85546875" style="234"/>
  </cols>
  <sheetData>
    <row r="1" spans="1:55" ht="15" customHeight="1">
      <c r="BC1" s="234" t="s">
        <v>480</v>
      </c>
    </row>
    <row r="2" spans="1:55" s="236" customFormat="1" ht="13.5" customHeight="1">
      <c r="A2" s="384" t="s">
        <v>481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</row>
    <row r="3" spans="1:55" ht="15" customHeight="1"/>
    <row r="4" spans="1:55" ht="30" customHeight="1">
      <c r="A4" s="385" t="s">
        <v>361</v>
      </c>
      <c r="B4" s="386"/>
      <c r="C4" s="386"/>
      <c r="D4" s="386"/>
      <c r="E4" s="386"/>
      <c r="F4" s="386"/>
      <c r="G4" s="387"/>
      <c r="H4" s="391" t="s">
        <v>1</v>
      </c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7"/>
      <c r="AL4" s="385" t="s">
        <v>482</v>
      </c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7"/>
      <c r="AZ4" s="392" t="s">
        <v>363</v>
      </c>
      <c r="BA4" s="392"/>
      <c r="BB4" s="392" t="s">
        <v>368</v>
      </c>
      <c r="BC4" s="392"/>
    </row>
    <row r="5" spans="1:55" ht="30.75" customHeight="1">
      <c r="A5" s="388"/>
      <c r="B5" s="389"/>
      <c r="C5" s="389"/>
      <c r="D5" s="389"/>
      <c r="E5" s="389"/>
      <c r="F5" s="389"/>
      <c r="G5" s="390"/>
      <c r="H5" s="388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90"/>
      <c r="AL5" s="448"/>
      <c r="AM5" s="449"/>
      <c r="AN5" s="449"/>
      <c r="AO5" s="449"/>
      <c r="AP5" s="449"/>
      <c r="AQ5" s="449"/>
      <c r="AR5" s="449"/>
      <c r="AS5" s="449"/>
      <c r="AT5" s="449"/>
      <c r="AU5" s="449"/>
      <c r="AV5" s="449"/>
      <c r="AW5" s="449"/>
      <c r="AX5" s="449"/>
      <c r="AY5" s="450"/>
      <c r="AZ5" s="237" t="s">
        <v>362</v>
      </c>
      <c r="BA5" s="237" t="s">
        <v>2</v>
      </c>
      <c r="BB5" s="237" t="s">
        <v>362</v>
      </c>
      <c r="BC5" s="237" t="s">
        <v>508</v>
      </c>
    </row>
    <row r="6" spans="1:55">
      <c r="A6" s="372">
        <v>1</v>
      </c>
      <c r="B6" s="373"/>
      <c r="C6" s="373"/>
      <c r="D6" s="373"/>
      <c r="E6" s="373"/>
      <c r="F6" s="373"/>
      <c r="G6" s="374"/>
      <c r="H6" s="372">
        <v>2</v>
      </c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4"/>
      <c r="AL6" s="372">
        <v>3</v>
      </c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4"/>
      <c r="AZ6" s="238">
        <v>4</v>
      </c>
      <c r="BA6" s="238">
        <v>5</v>
      </c>
      <c r="BB6" s="238">
        <v>6</v>
      </c>
      <c r="BC6" s="238">
        <v>7</v>
      </c>
    </row>
    <row r="7" spans="1:55">
      <c r="A7" s="376">
        <v>1</v>
      </c>
      <c r="B7" s="377"/>
      <c r="C7" s="377"/>
      <c r="D7" s="377"/>
      <c r="E7" s="377"/>
      <c r="F7" s="377"/>
      <c r="G7" s="378"/>
      <c r="H7" s="239"/>
      <c r="I7" s="379" t="s">
        <v>483</v>
      </c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80"/>
      <c r="AL7" s="376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8"/>
      <c r="AZ7" s="240"/>
      <c r="BA7" s="240"/>
      <c r="BB7" s="240"/>
      <c r="BC7" s="240"/>
    </row>
    <row r="8" spans="1:55">
      <c r="A8" s="376" t="s">
        <v>3</v>
      </c>
      <c r="B8" s="377"/>
      <c r="C8" s="377"/>
      <c r="D8" s="377"/>
      <c r="E8" s="377"/>
      <c r="F8" s="377"/>
      <c r="G8" s="378"/>
      <c r="H8" s="241"/>
      <c r="I8" s="451" t="s">
        <v>484</v>
      </c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2"/>
      <c r="AL8" s="376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8"/>
      <c r="AZ8" s="240"/>
      <c r="BA8" s="240"/>
      <c r="BB8" s="240"/>
      <c r="BC8" s="240"/>
    </row>
    <row r="9" spans="1:55">
      <c r="A9" s="372" t="s">
        <v>4</v>
      </c>
      <c r="B9" s="373"/>
      <c r="C9" s="373"/>
      <c r="D9" s="373"/>
      <c r="E9" s="373"/>
      <c r="F9" s="373"/>
      <c r="G9" s="374"/>
      <c r="H9" s="242"/>
      <c r="I9" s="395" t="s">
        <v>485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6"/>
      <c r="AL9" s="372" t="s">
        <v>486</v>
      </c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4"/>
      <c r="AZ9" s="240"/>
      <c r="BA9" s="240"/>
      <c r="BB9" s="240"/>
      <c r="BC9" s="240">
        <v>48</v>
      </c>
    </row>
    <row r="10" spans="1:55">
      <c r="A10" s="372" t="s">
        <v>5</v>
      </c>
      <c r="B10" s="373"/>
      <c r="C10" s="373"/>
      <c r="D10" s="373"/>
      <c r="E10" s="373"/>
      <c r="F10" s="373"/>
      <c r="G10" s="374"/>
      <c r="H10" s="242"/>
      <c r="I10" s="395" t="s">
        <v>487</v>
      </c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6"/>
      <c r="AL10" s="372" t="s">
        <v>431</v>
      </c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4"/>
      <c r="AZ10" s="240"/>
      <c r="BA10" s="240"/>
      <c r="BB10" s="240"/>
      <c r="BC10" s="240">
        <v>994.07</v>
      </c>
    </row>
    <row r="11" spans="1:55">
      <c r="A11" s="372" t="s">
        <v>6</v>
      </c>
      <c r="B11" s="373"/>
      <c r="C11" s="373"/>
      <c r="D11" s="373"/>
      <c r="E11" s="373"/>
      <c r="F11" s="373"/>
      <c r="G11" s="374"/>
      <c r="H11" s="242"/>
      <c r="I11" s="395" t="s">
        <v>488</v>
      </c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6"/>
      <c r="AL11" s="372" t="s">
        <v>45</v>
      </c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4"/>
      <c r="AZ11" s="240"/>
      <c r="BA11" s="240"/>
      <c r="BB11" s="240"/>
      <c r="BC11" s="243">
        <f>BC9*BC10/1000</f>
        <v>47.715360000000004</v>
      </c>
    </row>
    <row r="12" spans="1:55">
      <c r="A12" s="372" t="s">
        <v>466</v>
      </c>
      <c r="B12" s="373"/>
      <c r="C12" s="373"/>
      <c r="D12" s="373"/>
      <c r="E12" s="373"/>
      <c r="F12" s="373"/>
      <c r="G12" s="374"/>
      <c r="H12" s="241"/>
      <c r="I12" s="451" t="s">
        <v>489</v>
      </c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2"/>
      <c r="AL12" s="372" t="s">
        <v>45</v>
      </c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4"/>
      <c r="AZ12" s="240"/>
      <c r="BA12" s="240"/>
      <c r="BB12" s="240"/>
      <c r="BC12" s="240"/>
    </row>
    <row r="13" spans="1:55">
      <c r="A13" s="372" t="s">
        <v>490</v>
      </c>
      <c r="B13" s="373"/>
      <c r="C13" s="373"/>
      <c r="D13" s="373"/>
      <c r="E13" s="373"/>
      <c r="F13" s="373"/>
      <c r="G13" s="374"/>
      <c r="H13" s="244"/>
      <c r="I13" s="453" t="s">
        <v>491</v>
      </c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4"/>
      <c r="AL13" s="372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4"/>
      <c r="AZ13" s="240"/>
      <c r="BA13" s="240"/>
      <c r="BB13" s="240"/>
      <c r="BC13" s="240"/>
    </row>
    <row r="14" spans="1:55" ht="50.25" customHeight="1">
      <c r="A14" s="376">
        <v>2</v>
      </c>
      <c r="B14" s="377"/>
      <c r="C14" s="377"/>
      <c r="D14" s="377"/>
      <c r="E14" s="377"/>
      <c r="F14" s="377"/>
      <c r="G14" s="378"/>
      <c r="H14" s="245"/>
      <c r="I14" s="407" t="s">
        <v>492</v>
      </c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8"/>
      <c r="AL14" s="372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4"/>
      <c r="AZ14" s="240"/>
      <c r="BA14" s="240"/>
      <c r="BB14" s="240"/>
      <c r="BC14" s="240"/>
    </row>
    <row r="15" spans="1:55">
      <c r="A15" s="376" t="s">
        <v>10</v>
      </c>
      <c r="B15" s="377"/>
      <c r="C15" s="377"/>
      <c r="D15" s="377"/>
      <c r="E15" s="377"/>
      <c r="F15" s="377"/>
      <c r="G15" s="378"/>
      <c r="H15" s="241"/>
      <c r="I15" s="451" t="s">
        <v>493</v>
      </c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2"/>
      <c r="AL15" s="376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8"/>
      <c r="AZ15" s="240"/>
      <c r="BA15" s="240"/>
      <c r="BB15" s="240"/>
      <c r="BC15" s="240"/>
    </row>
    <row r="16" spans="1:55">
      <c r="A16" s="372" t="s">
        <v>494</v>
      </c>
      <c r="B16" s="373"/>
      <c r="C16" s="373"/>
      <c r="D16" s="373"/>
      <c r="E16" s="373"/>
      <c r="F16" s="373"/>
      <c r="G16" s="374"/>
      <c r="H16" s="242"/>
      <c r="I16" s="395" t="s">
        <v>495</v>
      </c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6"/>
      <c r="AL16" s="372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4"/>
      <c r="AZ16" s="240"/>
      <c r="BA16" s="240"/>
      <c r="BB16" s="240"/>
      <c r="BC16" s="240"/>
    </row>
    <row r="17" spans="1:55">
      <c r="A17" s="372" t="s">
        <v>496</v>
      </c>
      <c r="B17" s="373"/>
      <c r="C17" s="373"/>
      <c r="D17" s="373"/>
      <c r="E17" s="373"/>
      <c r="F17" s="373"/>
      <c r="G17" s="374"/>
      <c r="H17" s="242"/>
      <c r="I17" s="395" t="s">
        <v>497</v>
      </c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6"/>
      <c r="AL17" s="372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4"/>
      <c r="AZ17" s="240"/>
      <c r="BA17" s="240"/>
      <c r="BB17" s="240"/>
      <c r="BC17" s="240"/>
    </row>
    <row r="18" spans="1:55">
      <c r="A18" s="372" t="s">
        <v>498</v>
      </c>
      <c r="B18" s="373"/>
      <c r="C18" s="373"/>
      <c r="D18" s="373"/>
      <c r="E18" s="373"/>
      <c r="F18" s="373"/>
      <c r="G18" s="374"/>
      <c r="H18" s="242"/>
      <c r="I18" s="395" t="s">
        <v>488</v>
      </c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6"/>
      <c r="AL18" s="372" t="s">
        <v>45</v>
      </c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4"/>
      <c r="AZ18" s="240"/>
      <c r="BA18" s="240"/>
      <c r="BB18" s="240"/>
      <c r="BC18" s="240"/>
    </row>
    <row r="19" spans="1:55">
      <c r="A19" s="376" t="s">
        <v>499</v>
      </c>
      <c r="B19" s="377"/>
      <c r="C19" s="377"/>
      <c r="D19" s="377"/>
      <c r="E19" s="377"/>
      <c r="F19" s="377"/>
      <c r="G19" s="378"/>
      <c r="H19" s="241"/>
      <c r="I19" s="451" t="s">
        <v>500</v>
      </c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2"/>
      <c r="AL19" s="376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8"/>
      <c r="AZ19" s="240"/>
      <c r="BA19" s="240"/>
      <c r="BB19" s="240"/>
      <c r="BC19" s="240"/>
    </row>
    <row r="20" spans="1:55" ht="49.5" customHeight="1">
      <c r="A20" s="376">
        <v>3</v>
      </c>
      <c r="B20" s="377"/>
      <c r="C20" s="377"/>
      <c r="D20" s="377"/>
      <c r="E20" s="377"/>
      <c r="F20" s="377"/>
      <c r="G20" s="378"/>
      <c r="H20" s="245"/>
      <c r="I20" s="407" t="s">
        <v>501</v>
      </c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8"/>
      <c r="AL20" s="372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4"/>
      <c r="AZ20" s="240"/>
      <c r="BA20" s="240"/>
      <c r="BB20" s="240"/>
      <c r="BC20" s="240"/>
    </row>
    <row r="21" spans="1:55" ht="32.25" customHeight="1">
      <c r="A21" s="376" t="s">
        <v>13</v>
      </c>
      <c r="B21" s="377"/>
      <c r="C21" s="377"/>
      <c r="D21" s="377"/>
      <c r="E21" s="377"/>
      <c r="F21" s="377"/>
      <c r="G21" s="378"/>
      <c r="H21" s="246"/>
      <c r="I21" s="407" t="s">
        <v>502</v>
      </c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8"/>
      <c r="AL21" s="376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8"/>
      <c r="AZ21" s="240"/>
      <c r="BA21" s="240"/>
      <c r="BB21" s="240"/>
      <c r="BC21" s="240"/>
    </row>
    <row r="22" spans="1:55">
      <c r="A22" s="372" t="s">
        <v>503</v>
      </c>
      <c r="B22" s="373"/>
      <c r="C22" s="373"/>
      <c r="D22" s="373"/>
      <c r="E22" s="373"/>
      <c r="F22" s="373"/>
      <c r="G22" s="374"/>
      <c r="H22" s="242"/>
      <c r="I22" s="395" t="s">
        <v>495</v>
      </c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6"/>
      <c r="AL22" s="372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4"/>
      <c r="AZ22" s="240"/>
      <c r="BA22" s="240"/>
      <c r="BB22" s="240"/>
      <c r="BC22" s="240"/>
    </row>
    <row r="23" spans="1:55">
      <c r="A23" s="372" t="s">
        <v>504</v>
      </c>
      <c r="B23" s="373"/>
      <c r="C23" s="373"/>
      <c r="D23" s="373"/>
      <c r="E23" s="373"/>
      <c r="F23" s="373"/>
      <c r="G23" s="374"/>
      <c r="H23" s="242"/>
      <c r="I23" s="395" t="s">
        <v>497</v>
      </c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6"/>
      <c r="AL23" s="372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4"/>
      <c r="AZ23" s="240"/>
      <c r="BA23" s="240"/>
      <c r="BB23" s="240"/>
      <c r="BC23" s="240"/>
    </row>
    <row r="24" spans="1:55">
      <c r="A24" s="372" t="s">
        <v>505</v>
      </c>
      <c r="B24" s="373"/>
      <c r="C24" s="373"/>
      <c r="D24" s="373"/>
      <c r="E24" s="373"/>
      <c r="F24" s="373"/>
      <c r="G24" s="374"/>
      <c r="H24" s="242"/>
      <c r="I24" s="395" t="s">
        <v>488</v>
      </c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6"/>
      <c r="AL24" s="372" t="s">
        <v>45</v>
      </c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4"/>
      <c r="AZ24" s="240"/>
      <c r="BA24" s="240"/>
      <c r="BB24" s="240"/>
      <c r="BC24" s="240"/>
    </row>
    <row r="25" spans="1:55" ht="30.75" customHeight="1">
      <c r="A25" s="376" t="s">
        <v>468</v>
      </c>
      <c r="B25" s="377"/>
      <c r="C25" s="377"/>
      <c r="D25" s="377"/>
      <c r="E25" s="377"/>
      <c r="F25" s="377"/>
      <c r="G25" s="378"/>
      <c r="H25" s="246"/>
      <c r="I25" s="407" t="s">
        <v>506</v>
      </c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8"/>
      <c r="AL25" s="376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8"/>
      <c r="AZ25" s="240"/>
      <c r="BA25" s="240"/>
      <c r="BB25" s="240"/>
      <c r="BC25" s="240"/>
    </row>
    <row r="26" spans="1:55" ht="33" customHeight="1"/>
    <row r="27" spans="1:55">
      <c r="A27" s="234" t="s">
        <v>507</v>
      </c>
    </row>
  </sheetData>
  <mergeCells count="66">
    <mergeCell ref="A24:G24"/>
    <mergeCell ref="I24:AK24"/>
    <mergeCell ref="AL24:AY24"/>
    <mergeCell ref="A25:G25"/>
    <mergeCell ref="I25:AK25"/>
    <mergeCell ref="AL25:AY25"/>
    <mergeCell ref="A22:G22"/>
    <mergeCell ref="I22:AK22"/>
    <mergeCell ref="AL22:AY22"/>
    <mergeCell ref="A23:G23"/>
    <mergeCell ref="I23:AK23"/>
    <mergeCell ref="AL23:AY23"/>
    <mergeCell ref="A20:G20"/>
    <mergeCell ref="I20:AK20"/>
    <mergeCell ref="AL20:AY20"/>
    <mergeCell ref="A21:G21"/>
    <mergeCell ref="I21:AK21"/>
    <mergeCell ref="AL21:AY21"/>
    <mergeCell ref="A18:G18"/>
    <mergeCell ref="I18:AK18"/>
    <mergeCell ref="AL18:AY18"/>
    <mergeCell ref="A19:G19"/>
    <mergeCell ref="I19:AK19"/>
    <mergeCell ref="AL19:AY19"/>
    <mergeCell ref="A16:G16"/>
    <mergeCell ref="I16:AK16"/>
    <mergeCell ref="AL16:AY16"/>
    <mergeCell ref="A17:G17"/>
    <mergeCell ref="I17:AK17"/>
    <mergeCell ref="AL17:AY17"/>
    <mergeCell ref="A14:G14"/>
    <mergeCell ref="I14:AK14"/>
    <mergeCell ref="AL14:AY14"/>
    <mergeCell ref="A15:G15"/>
    <mergeCell ref="I15:AK15"/>
    <mergeCell ref="AL15:AY15"/>
    <mergeCell ref="A12:G12"/>
    <mergeCell ref="I12:AK12"/>
    <mergeCell ref="AL12:AY12"/>
    <mergeCell ref="A13:G13"/>
    <mergeCell ref="I13:AK13"/>
    <mergeCell ref="AL13:AY13"/>
    <mergeCell ref="A10:G10"/>
    <mergeCell ref="I10:AK10"/>
    <mergeCell ref="AL10:AY10"/>
    <mergeCell ref="A11:G11"/>
    <mergeCell ref="I11:AK11"/>
    <mergeCell ref="AL11:AY11"/>
    <mergeCell ref="A8:G8"/>
    <mergeCell ref="I8:AK8"/>
    <mergeCell ref="AL8:AY8"/>
    <mergeCell ref="A9:G9"/>
    <mergeCell ref="I9:AK9"/>
    <mergeCell ref="AL9:AY9"/>
    <mergeCell ref="A6:G6"/>
    <mergeCell ref="H6:AK6"/>
    <mergeCell ref="AL6:AY6"/>
    <mergeCell ref="A7:G7"/>
    <mergeCell ref="I7:AK7"/>
    <mergeCell ref="AL7:AY7"/>
    <mergeCell ref="A2:BC2"/>
    <mergeCell ref="A4:G5"/>
    <mergeCell ref="H4:AK5"/>
    <mergeCell ref="AL4:AY5"/>
    <mergeCell ref="AZ4:BA4"/>
    <mergeCell ref="BB4:BC4"/>
  </mergeCells>
  <pageMargins left="0.19685039370078741" right="0" top="0.19685039370078741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BD31"/>
  <sheetViews>
    <sheetView zoomScaleNormal="100" zoomScaleSheetLayoutView="100" workbookViewId="0">
      <selection activeCell="BD28" sqref="BD28"/>
    </sheetView>
  </sheetViews>
  <sheetFormatPr defaultColWidth="0.85546875" defaultRowHeight="12.75"/>
  <cols>
    <col min="1" max="7" width="0.85546875" style="234"/>
    <col min="8" max="8" width="0" style="234" hidden="1" customWidth="1"/>
    <col min="9" max="36" width="0.85546875" style="234"/>
    <col min="37" max="37" width="9" style="234" customWidth="1"/>
    <col min="38" max="51" width="0.85546875" style="234"/>
    <col min="52" max="52" width="10.5703125" style="234" customWidth="1"/>
    <col min="53" max="53" width="9.5703125" style="234" customWidth="1"/>
    <col min="54" max="54" width="10.85546875" style="234" customWidth="1"/>
    <col min="55" max="55" width="10.7109375" style="234" customWidth="1"/>
    <col min="56" max="56" width="11.28515625" style="234" customWidth="1"/>
    <col min="57" max="93" width="0.85546875" style="234"/>
    <col min="94" max="104" width="10.7109375" style="234" customWidth="1"/>
    <col min="105" max="137" width="4.28515625" style="234" customWidth="1"/>
    <col min="138" max="16384" width="0.85546875" style="234"/>
  </cols>
  <sheetData>
    <row r="1" spans="1:56" ht="15" customHeight="1">
      <c r="BC1" s="234" t="s">
        <v>480</v>
      </c>
    </row>
    <row r="2" spans="1:56" s="236" customFormat="1" ht="13.5" customHeight="1">
      <c r="A2" s="384" t="s">
        <v>509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</row>
    <row r="3" spans="1:56" s="236" customFormat="1" ht="13.5" customHeight="1">
      <c r="A3" s="384" t="s">
        <v>510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</row>
    <row r="4" spans="1:56" ht="15" customHeight="1"/>
    <row r="5" spans="1:56" ht="30" customHeight="1">
      <c r="A5" s="385" t="s">
        <v>361</v>
      </c>
      <c r="B5" s="386"/>
      <c r="C5" s="386"/>
      <c r="D5" s="386"/>
      <c r="E5" s="386"/>
      <c r="F5" s="386"/>
      <c r="G5" s="387"/>
      <c r="H5" s="391" t="s">
        <v>1</v>
      </c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7"/>
      <c r="AL5" s="385" t="s">
        <v>482</v>
      </c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7"/>
      <c r="AZ5" s="392" t="s">
        <v>349</v>
      </c>
      <c r="BA5" s="392"/>
      <c r="BB5" s="392" t="s">
        <v>363</v>
      </c>
      <c r="BC5" s="392"/>
      <c r="BD5" s="375">
        <v>2017</v>
      </c>
    </row>
    <row r="6" spans="1:56" ht="30.75" customHeight="1">
      <c r="A6" s="388"/>
      <c r="B6" s="389"/>
      <c r="C6" s="389"/>
      <c r="D6" s="389"/>
      <c r="E6" s="389"/>
      <c r="F6" s="389"/>
      <c r="G6" s="390"/>
      <c r="H6" s="388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90"/>
      <c r="AL6" s="448"/>
      <c r="AM6" s="449"/>
      <c r="AN6" s="449"/>
      <c r="AO6" s="449"/>
      <c r="AP6" s="449"/>
      <c r="AQ6" s="449"/>
      <c r="AR6" s="449"/>
      <c r="AS6" s="449"/>
      <c r="AT6" s="449"/>
      <c r="AU6" s="449"/>
      <c r="AV6" s="449"/>
      <c r="AW6" s="449"/>
      <c r="AX6" s="449"/>
      <c r="AY6" s="450"/>
      <c r="AZ6" s="247" t="s">
        <v>362</v>
      </c>
      <c r="BA6" s="247" t="s">
        <v>2</v>
      </c>
      <c r="BB6" s="247" t="s">
        <v>362</v>
      </c>
      <c r="BC6" s="247" t="s">
        <v>370</v>
      </c>
      <c r="BD6" s="375"/>
    </row>
    <row r="7" spans="1:56">
      <c r="A7" s="372">
        <v>1</v>
      </c>
      <c r="B7" s="373"/>
      <c r="C7" s="373"/>
      <c r="D7" s="373"/>
      <c r="E7" s="373"/>
      <c r="F7" s="373"/>
      <c r="G7" s="374"/>
      <c r="H7" s="372">
        <v>2</v>
      </c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4"/>
      <c r="AL7" s="372">
        <v>3</v>
      </c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4"/>
      <c r="AZ7" s="248">
        <v>4</v>
      </c>
      <c r="BA7" s="248">
        <v>5</v>
      </c>
      <c r="BB7" s="248">
        <v>6</v>
      </c>
      <c r="BC7" s="248">
        <v>7</v>
      </c>
      <c r="BD7" s="248">
        <v>8</v>
      </c>
    </row>
    <row r="8" spans="1:56">
      <c r="A8" s="376">
        <v>1</v>
      </c>
      <c r="B8" s="377"/>
      <c r="C8" s="377"/>
      <c r="D8" s="377"/>
      <c r="E8" s="377"/>
      <c r="F8" s="377"/>
      <c r="G8" s="378"/>
      <c r="H8" s="239"/>
      <c r="I8" s="379" t="s">
        <v>483</v>
      </c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80"/>
      <c r="AL8" s="376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8"/>
      <c r="AZ8" s="240"/>
      <c r="BA8" s="240"/>
      <c r="BB8" s="240"/>
      <c r="BC8" s="240"/>
      <c r="BD8" s="240"/>
    </row>
    <row r="9" spans="1:56">
      <c r="A9" s="376" t="s">
        <v>3</v>
      </c>
      <c r="B9" s="377"/>
      <c r="C9" s="377"/>
      <c r="D9" s="377"/>
      <c r="E9" s="377"/>
      <c r="F9" s="377"/>
      <c r="G9" s="378"/>
      <c r="H9" s="241"/>
      <c r="I9" s="451" t="s">
        <v>484</v>
      </c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2"/>
      <c r="AL9" s="376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8"/>
      <c r="AZ9" s="240"/>
      <c r="BA9" s="240"/>
      <c r="BB9" s="240"/>
      <c r="BC9" s="240"/>
      <c r="BD9" s="240"/>
    </row>
    <row r="10" spans="1:56">
      <c r="A10" s="372" t="s">
        <v>4</v>
      </c>
      <c r="B10" s="373"/>
      <c r="C10" s="373"/>
      <c r="D10" s="373"/>
      <c r="E10" s="373"/>
      <c r="F10" s="373"/>
      <c r="G10" s="374"/>
      <c r="H10" s="242"/>
      <c r="I10" s="395" t="s">
        <v>495</v>
      </c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6"/>
      <c r="AL10" s="372" t="s">
        <v>511</v>
      </c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4"/>
      <c r="AZ10" s="240"/>
      <c r="BA10" s="240"/>
      <c r="BB10" s="240"/>
      <c r="BC10" s="240"/>
      <c r="BD10" s="240"/>
    </row>
    <row r="11" spans="1:56">
      <c r="A11" s="372" t="s">
        <v>5</v>
      </c>
      <c r="B11" s="373"/>
      <c r="C11" s="373"/>
      <c r="D11" s="373"/>
      <c r="E11" s="373"/>
      <c r="F11" s="373"/>
      <c r="G11" s="374"/>
      <c r="H11" s="242"/>
      <c r="I11" s="395" t="s">
        <v>512</v>
      </c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6"/>
      <c r="AL11" s="372" t="s">
        <v>431</v>
      </c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4"/>
      <c r="AZ11" s="240"/>
      <c r="BA11" s="240"/>
      <c r="BB11" s="240"/>
      <c r="BC11" s="240"/>
      <c r="BD11" s="240"/>
    </row>
    <row r="12" spans="1:56">
      <c r="A12" s="372" t="s">
        <v>6</v>
      </c>
      <c r="B12" s="373"/>
      <c r="C12" s="373"/>
      <c r="D12" s="373"/>
      <c r="E12" s="373"/>
      <c r="F12" s="373"/>
      <c r="G12" s="374"/>
      <c r="H12" s="242"/>
      <c r="I12" s="395" t="s">
        <v>488</v>
      </c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6"/>
      <c r="AL12" s="372" t="s">
        <v>45</v>
      </c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4"/>
      <c r="AZ12" s="240"/>
      <c r="BA12" s="240"/>
      <c r="BB12" s="240"/>
      <c r="BC12" s="240"/>
      <c r="BD12" s="240"/>
    </row>
    <row r="13" spans="1:56">
      <c r="A13" s="372" t="s">
        <v>466</v>
      </c>
      <c r="B13" s="373"/>
      <c r="C13" s="373"/>
      <c r="D13" s="373"/>
      <c r="E13" s="373"/>
      <c r="F13" s="373"/>
      <c r="G13" s="374"/>
      <c r="H13" s="241"/>
      <c r="I13" s="451" t="s">
        <v>489</v>
      </c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2"/>
      <c r="AL13" s="372" t="s">
        <v>45</v>
      </c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4"/>
      <c r="AZ13" s="240"/>
      <c r="BA13" s="240"/>
      <c r="BB13" s="240"/>
      <c r="BC13" s="240"/>
      <c r="BD13" s="240"/>
    </row>
    <row r="14" spans="1:56">
      <c r="A14" s="372" t="s">
        <v>490</v>
      </c>
      <c r="B14" s="373"/>
      <c r="C14" s="373"/>
      <c r="D14" s="373"/>
      <c r="E14" s="373"/>
      <c r="F14" s="373"/>
      <c r="G14" s="374"/>
      <c r="H14" s="244"/>
      <c r="I14" s="453" t="s">
        <v>491</v>
      </c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4"/>
      <c r="AL14" s="372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4"/>
      <c r="AZ14" s="240"/>
      <c r="BA14" s="240"/>
      <c r="BB14" s="240"/>
      <c r="BC14" s="240"/>
      <c r="BD14" s="240"/>
    </row>
    <row r="15" spans="1:56" ht="55.5" customHeight="1">
      <c r="A15" s="376">
        <v>2</v>
      </c>
      <c r="B15" s="377"/>
      <c r="C15" s="377"/>
      <c r="D15" s="377"/>
      <c r="E15" s="377"/>
      <c r="F15" s="377"/>
      <c r="G15" s="378"/>
      <c r="H15" s="245"/>
      <c r="I15" s="407" t="s">
        <v>492</v>
      </c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8"/>
      <c r="AL15" s="372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4"/>
      <c r="AZ15" s="240"/>
      <c r="BA15" s="240"/>
      <c r="BB15" s="240"/>
      <c r="BC15" s="240"/>
      <c r="BD15" s="240"/>
    </row>
    <row r="16" spans="1:56">
      <c r="A16" s="376" t="s">
        <v>10</v>
      </c>
      <c r="B16" s="377"/>
      <c r="C16" s="377"/>
      <c r="D16" s="377"/>
      <c r="E16" s="377"/>
      <c r="F16" s="377"/>
      <c r="G16" s="378"/>
      <c r="H16" s="241"/>
      <c r="I16" s="451" t="s">
        <v>579</v>
      </c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376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8"/>
      <c r="AZ16" s="240"/>
      <c r="BA16" s="240"/>
      <c r="BB16" s="240"/>
      <c r="BC16" s="240"/>
      <c r="BD16" s="240"/>
    </row>
    <row r="17" spans="1:56">
      <c r="A17" s="372" t="s">
        <v>494</v>
      </c>
      <c r="B17" s="373"/>
      <c r="C17" s="373"/>
      <c r="D17" s="373"/>
      <c r="E17" s="373"/>
      <c r="F17" s="373"/>
      <c r="G17" s="374"/>
      <c r="H17" s="242"/>
      <c r="I17" s="395" t="s">
        <v>495</v>
      </c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6"/>
      <c r="AL17" s="372" t="s">
        <v>580</v>
      </c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4"/>
      <c r="AZ17" s="240"/>
      <c r="BA17" s="240"/>
      <c r="BB17" s="240"/>
      <c r="BC17" s="240"/>
      <c r="BD17" s="308">
        <v>9538</v>
      </c>
    </row>
    <row r="18" spans="1:56">
      <c r="A18" s="372" t="s">
        <v>496</v>
      </c>
      <c r="B18" s="373"/>
      <c r="C18" s="373"/>
      <c r="D18" s="373"/>
      <c r="E18" s="373"/>
      <c r="F18" s="373"/>
      <c r="G18" s="374"/>
      <c r="H18" s="242"/>
      <c r="I18" s="395" t="s">
        <v>497</v>
      </c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6"/>
      <c r="AL18" s="372" t="s">
        <v>431</v>
      </c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4"/>
      <c r="AZ18" s="240"/>
      <c r="BA18" s="240"/>
      <c r="BB18" s="240"/>
      <c r="BC18" s="240"/>
      <c r="BD18" s="307">
        <v>34.94</v>
      </c>
    </row>
    <row r="19" spans="1:56">
      <c r="A19" s="372" t="s">
        <v>498</v>
      </c>
      <c r="B19" s="373"/>
      <c r="C19" s="373"/>
      <c r="D19" s="373"/>
      <c r="E19" s="373"/>
      <c r="F19" s="373"/>
      <c r="G19" s="374"/>
      <c r="H19" s="242"/>
      <c r="I19" s="395" t="s">
        <v>488</v>
      </c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6"/>
      <c r="AL19" s="372" t="s">
        <v>45</v>
      </c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4"/>
      <c r="AZ19" s="240"/>
      <c r="BA19" s="240"/>
      <c r="BB19" s="240"/>
      <c r="BC19" s="240"/>
      <c r="BD19" s="308">
        <f>BD17*BD18/1000</f>
        <v>333.25771999999995</v>
      </c>
    </row>
    <row r="20" spans="1:56">
      <c r="A20" s="455" t="s">
        <v>11</v>
      </c>
      <c r="B20" s="456"/>
      <c r="C20" s="456"/>
      <c r="D20" s="456"/>
      <c r="E20" s="456"/>
      <c r="F20" s="456"/>
      <c r="G20" s="457"/>
      <c r="H20" s="241"/>
      <c r="I20" s="451" t="s">
        <v>581</v>
      </c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376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  <c r="AW20" s="377"/>
      <c r="AX20" s="377"/>
      <c r="AY20" s="378"/>
      <c r="AZ20" s="240"/>
      <c r="BA20" s="240"/>
      <c r="BB20" s="240"/>
      <c r="BC20" s="240"/>
      <c r="BD20" s="307"/>
    </row>
    <row r="21" spans="1:56">
      <c r="A21" s="458" t="s">
        <v>582</v>
      </c>
      <c r="B21" s="459"/>
      <c r="C21" s="459"/>
      <c r="D21" s="459"/>
      <c r="E21" s="459"/>
      <c r="F21" s="459"/>
      <c r="G21" s="460"/>
      <c r="H21" s="242"/>
      <c r="I21" s="395" t="s">
        <v>495</v>
      </c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6"/>
      <c r="AL21" s="372" t="s">
        <v>580</v>
      </c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4"/>
      <c r="AZ21" s="240"/>
      <c r="BA21" s="240"/>
      <c r="BB21" s="240"/>
      <c r="BC21" s="240"/>
      <c r="BD21" s="308">
        <v>229</v>
      </c>
    </row>
    <row r="22" spans="1:56">
      <c r="A22" s="458" t="s">
        <v>583</v>
      </c>
      <c r="B22" s="459"/>
      <c r="C22" s="459"/>
      <c r="D22" s="459"/>
      <c r="E22" s="459"/>
      <c r="F22" s="459"/>
      <c r="G22" s="460"/>
      <c r="H22" s="242"/>
      <c r="I22" s="395" t="s">
        <v>497</v>
      </c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6"/>
      <c r="AL22" s="372" t="s">
        <v>431</v>
      </c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4"/>
      <c r="AZ22" s="240"/>
      <c r="BA22" s="240"/>
      <c r="BB22" s="240"/>
      <c r="BC22" s="240"/>
      <c r="BD22" s="307">
        <v>39.57</v>
      </c>
    </row>
    <row r="23" spans="1:56">
      <c r="A23" s="458" t="s">
        <v>584</v>
      </c>
      <c r="B23" s="459"/>
      <c r="C23" s="459"/>
      <c r="D23" s="459"/>
      <c r="E23" s="459"/>
      <c r="F23" s="459"/>
      <c r="G23" s="460"/>
      <c r="H23" s="242"/>
      <c r="I23" s="395" t="s">
        <v>488</v>
      </c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6"/>
      <c r="AL23" s="372" t="s">
        <v>45</v>
      </c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4"/>
      <c r="AZ23" s="240"/>
      <c r="BA23" s="240"/>
      <c r="BB23" s="240"/>
      <c r="BC23" s="240"/>
      <c r="BD23" s="308">
        <f>BD21*BD22/1000</f>
        <v>9.0615300000000012</v>
      </c>
    </row>
    <row r="24" spans="1:56" ht="59.25" customHeight="1">
      <c r="A24" s="376">
        <v>3</v>
      </c>
      <c r="B24" s="377"/>
      <c r="C24" s="377"/>
      <c r="D24" s="377"/>
      <c r="E24" s="377"/>
      <c r="F24" s="377"/>
      <c r="G24" s="378"/>
      <c r="H24" s="245"/>
      <c r="I24" s="407" t="s">
        <v>501</v>
      </c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8"/>
      <c r="AL24" s="372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4"/>
      <c r="AZ24" s="240"/>
      <c r="BA24" s="240"/>
      <c r="BB24" s="240"/>
      <c r="BC24" s="240"/>
      <c r="BD24" s="307"/>
    </row>
    <row r="25" spans="1:56" ht="32.25" customHeight="1">
      <c r="A25" s="376" t="s">
        <v>13</v>
      </c>
      <c r="B25" s="377"/>
      <c r="C25" s="377"/>
      <c r="D25" s="377"/>
      <c r="E25" s="377"/>
      <c r="F25" s="377"/>
      <c r="G25" s="378"/>
      <c r="H25" s="246"/>
      <c r="I25" s="407" t="s">
        <v>178</v>
      </c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8"/>
      <c r="AL25" s="376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8"/>
      <c r="AZ25" s="240"/>
      <c r="BA25" s="240"/>
      <c r="BB25" s="240"/>
      <c r="BC25" s="240"/>
      <c r="BD25" s="307"/>
    </row>
    <row r="26" spans="1:56">
      <c r="A26" s="372" t="s">
        <v>503</v>
      </c>
      <c r="B26" s="373"/>
      <c r="C26" s="373"/>
      <c r="D26" s="373"/>
      <c r="E26" s="373"/>
      <c r="F26" s="373"/>
      <c r="G26" s="374"/>
      <c r="H26" s="242"/>
      <c r="I26" s="395" t="s">
        <v>495</v>
      </c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6"/>
      <c r="AL26" s="372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4"/>
      <c r="AZ26" s="240"/>
      <c r="BA26" s="240"/>
      <c r="BB26" s="240"/>
      <c r="BC26" s="240"/>
      <c r="BD26" s="307"/>
    </row>
    <row r="27" spans="1:56">
      <c r="A27" s="372" t="s">
        <v>504</v>
      </c>
      <c r="B27" s="373"/>
      <c r="C27" s="373"/>
      <c r="D27" s="373"/>
      <c r="E27" s="373"/>
      <c r="F27" s="373"/>
      <c r="G27" s="374"/>
      <c r="H27" s="242"/>
      <c r="I27" s="395" t="s">
        <v>497</v>
      </c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6"/>
      <c r="AL27" s="372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4"/>
      <c r="AZ27" s="240"/>
      <c r="BA27" s="240"/>
      <c r="BB27" s="240"/>
      <c r="BC27" s="240"/>
      <c r="BD27" s="307"/>
    </row>
    <row r="28" spans="1:56">
      <c r="A28" s="372" t="s">
        <v>505</v>
      </c>
      <c r="B28" s="373"/>
      <c r="C28" s="373"/>
      <c r="D28" s="373"/>
      <c r="E28" s="373"/>
      <c r="F28" s="373"/>
      <c r="G28" s="374"/>
      <c r="H28" s="242"/>
      <c r="I28" s="395" t="s">
        <v>488</v>
      </c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6"/>
      <c r="AL28" s="372" t="s">
        <v>45</v>
      </c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4"/>
      <c r="AZ28" s="240"/>
      <c r="BA28" s="240"/>
      <c r="BB28" s="240"/>
      <c r="BC28" s="240"/>
      <c r="BD28" s="307">
        <v>22.3</v>
      </c>
    </row>
    <row r="29" spans="1:56" ht="30.75" customHeight="1">
      <c r="A29" s="376" t="s">
        <v>468</v>
      </c>
      <c r="B29" s="377"/>
      <c r="C29" s="377"/>
      <c r="D29" s="377"/>
      <c r="E29" s="377"/>
      <c r="F29" s="377"/>
      <c r="G29" s="378"/>
      <c r="H29" s="246"/>
      <c r="I29" s="407" t="s">
        <v>506</v>
      </c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8"/>
      <c r="AL29" s="376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7"/>
      <c r="AY29" s="378"/>
      <c r="AZ29" s="240"/>
      <c r="BA29" s="240"/>
      <c r="BB29" s="240"/>
      <c r="BC29" s="240"/>
      <c r="BD29" s="240"/>
    </row>
    <row r="31" spans="1:56">
      <c r="E31" s="234" t="s">
        <v>585</v>
      </c>
      <c r="BC31" s="234" t="s">
        <v>586</v>
      </c>
    </row>
  </sheetData>
  <mergeCells count="77">
    <mergeCell ref="A29:G29"/>
    <mergeCell ref="I29:AK29"/>
    <mergeCell ref="AL29:AY29"/>
    <mergeCell ref="A27:G27"/>
    <mergeCell ref="I27:AK27"/>
    <mergeCell ref="AL27:AY27"/>
    <mergeCell ref="A28:G28"/>
    <mergeCell ref="I28:AK28"/>
    <mergeCell ref="AL28:AY28"/>
    <mergeCell ref="A25:G25"/>
    <mergeCell ref="I25:AK25"/>
    <mergeCell ref="AL25:AY25"/>
    <mergeCell ref="A26:G26"/>
    <mergeCell ref="I26:AK26"/>
    <mergeCell ref="AL26:AY26"/>
    <mergeCell ref="A23:G23"/>
    <mergeCell ref="I23:AK23"/>
    <mergeCell ref="AL23:AY23"/>
    <mergeCell ref="A24:G24"/>
    <mergeCell ref="I24:AK24"/>
    <mergeCell ref="AL24:AY24"/>
    <mergeCell ref="A21:G21"/>
    <mergeCell ref="I21:AK21"/>
    <mergeCell ref="AL21:AY21"/>
    <mergeCell ref="A22:G22"/>
    <mergeCell ref="I22:AK22"/>
    <mergeCell ref="AL22:AY22"/>
    <mergeCell ref="A19:G19"/>
    <mergeCell ref="I19:AK19"/>
    <mergeCell ref="AL19:AY19"/>
    <mergeCell ref="A20:G20"/>
    <mergeCell ref="I20:AK20"/>
    <mergeCell ref="AL20:AY20"/>
    <mergeCell ref="A17:G17"/>
    <mergeCell ref="I17:AK17"/>
    <mergeCell ref="AL17:AY17"/>
    <mergeCell ref="A18:G18"/>
    <mergeCell ref="I18:AK18"/>
    <mergeCell ref="AL18:AY18"/>
    <mergeCell ref="A15:G15"/>
    <mergeCell ref="I15:AK15"/>
    <mergeCell ref="AL15:AY15"/>
    <mergeCell ref="A16:G16"/>
    <mergeCell ref="I16:AK16"/>
    <mergeCell ref="AL16:AY16"/>
    <mergeCell ref="A13:G13"/>
    <mergeCell ref="I13:AK13"/>
    <mergeCell ref="AL13:AY13"/>
    <mergeCell ref="A14:G14"/>
    <mergeCell ref="I14:AK14"/>
    <mergeCell ref="AL14:AY14"/>
    <mergeCell ref="A11:G11"/>
    <mergeCell ref="I11:AK11"/>
    <mergeCell ref="AL11:AY11"/>
    <mergeCell ref="A12:G12"/>
    <mergeCell ref="I12:AK12"/>
    <mergeCell ref="AL12:AY12"/>
    <mergeCell ref="A9:G9"/>
    <mergeCell ref="I9:AK9"/>
    <mergeCell ref="AL9:AY9"/>
    <mergeCell ref="A10:G10"/>
    <mergeCell ref="I10:AK10"/>
    <mergeCell ref="AL10:AY10"/>
    <mergeCell ref="A7:G7"/>
    <mergeCell ref="H7:AK7"/>
    <mergeCell ref="AL7:AY7"/>
    <mergeCell ref="A8:G8"/>
    <mergeCell ref="I8:AK8"/>
    <mergeCell ref="AL8:AY8"/>
    <mergeCell ref="A2:BD2"/>
    <mergeCell ref="A3:BD3"/>
    <mergeCell ref="A5:G6"/>
    <mergeCell ref="H5:AK6"/>
    <mergeCell ref="AL5:AY6"/>
    <mergeCell ref="AZ5:BA5"/>
    <mergeCell ref="BB5:BC5"/>
    <mergeCell ref="BD5:BD6"/>
  </mergeCells>
  <pageMargins left="0.19685039370078741" right="0" top="0.19685039370078741" bottom="0.19685039370078741" header="0" footer="0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CC"/>
  </sheetPr>
  <dimension ref="A1:BD29"/>
  <sheetViews>
    <sheetView zoomScale="110" zoomScaleNormal="110" workbookViewId="0">
      <selection activeCell="AL15" sqref="AL15:AY15"/>
    </sheetView>
  </sheetViews>
  <sheetFormatPr defaultColWidth="0.85546875" defaultRowHeight="12.75"/>
  <cols>
    <col min="1" max="7" width="0.85546875" style="234"/>
    <col min="8" max="8" width="0" style="234" hidden="1" customWidth="1"/>
    <col min="9" max="36" width="0.85546875" style="234"/>
    <col min="37" max="37" width="10.140625" style="234" customWidth="1"/>
    <col min="38" max="51" width="0.85546875" style="234"/>
    <col min="52" max="52" width="10.5703125" style="234" customWidth="1"/>
    <col min="53" max="53" width="9.5703125" style="234" customWidth="1"/>
    <col min="54" max="54" width="10.85546875" style="234" customWidth="1"/>
    <col min="55" max="55" width="10.7109375" style="234" customWidth="1"/>
    <col min="56" max="56" width="11.28515625" style="234" customWidth="1"/>
    <col min="57" max="93" width="0.85546875" style="234"/>
    <col min="94" max="104" width="10.7109375" style="234" customWidth="1"/>
    <col min="105" max="137" width="4.28515625" style="234" customWidth="1"/>
    <col min="138" max="16384" width="0.85546875" style="234"/>
  </cols>
  <sheetData>
    <row r="1" spans="1:56" ht="15" customHeight="1">
      <c r="BC1" s="234" t="s">
        <v>480</v>
      </c>
    </row>
    <row r="2" spans="1:56" s="236" customFormat="1" ht="13.5" customHeight="1">
      <c r="A2" s="384" t="s">
        <v>509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</row>
    <row r="3" spans="1:56" s="236" customFormat="1" ht="13.5" customHeight="1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</row>
    <row r="4" spans="1:56" ht="17.25" customHeight="1">
      <c r="A4" s="461" t="s">
        <v>510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</row>
    <row r="5" spans="1:56" ht="15" customHeight="1"/>
    <row r="6" spans="1:56" ht="30" customHeight="1">
      <c r="A6" s="385" t="s">
        <v>361</v>
      </c>
      <c r="B6" s="386"/>
      <c r="C6" s="386"/>
      <c r="D6" s="386"/>
      <c r="E6" s="386"/>
      <c r="F6" s="386"/>
      <c r="G6" s="387"/>
      <c r="H6" s="391" t="s">
        <v>1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7"/>
      <c r="AL6" s="385" t="s">
        <v>482</v>
      </c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7"/>
      <c r="AZ6" s="392" t="s">
        <v>349</v>
      </c>
      <c r="BA6" s="392"/>
      <c r="BB6" s="392" t="s">
        <v>363</v>
      </c>
      <c r="BC6" s="392"/>
      <c r="BD6" s="375">
        <v>2017</v>
      </c>
    </row>
    <row r="7" spans="1:56" ht="30.75" customHeight="1">
      <c r="A7" s="388"/>
      <c r="B7" s="389"/>
      <c r="C7" s="389"/>
      <c r="D7" s="389"/>
      <c r="E7" s="389"/>
      <c r="F7" s="389"/>
      <c r="G7" s="390"/>
      <c r="H7" s="388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90"/>
      <c r="AL7" s="448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50"/>
      <c r="AZ7" s="237" t="s">
        <v>362</v>
      </c>
      <c r="BA7" s="237" t="s">
        <v>2</v>
      </c>
      <c r="BB7" s="237" t="s">
        <v>362</v>
      </c>
      <c r="BC7" s="237" t="s">
        <v>370</v>
      </c>
      <c r="BD7" s="375"/>
    </row>
    <row r="8" spans="1:56">
      <c r="A8" s="372">
        <v>1</v>
      </c>
      <c r="B8" s="373"/>
      <c r="C8" s="373"/>
      <c r="D8" s="373"/>
      <c r="E8" s="373"/>
      <c r="F8" s="373"/>
      <c r="G8" s="374"/>
      <c r="H8" s="372">
        <v>2</v>
      </c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4"/>
      <c r="AL8" s="372">
        <v>3</v>
      </c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4"/>
      <c r="AZ8" s="238">
        <v>4</v>
      </c>
      <c r="BA8" s="238">
        <v>5</v>
      </c>
      <c r="BB8" s="238">
        <v>6</v>
      </c>
      <c r="BC8" s="238">
        <v>7</v>
      </c>
      <c r="BD8" s="238">
        <v>8</v>
      </c>
    </row>
    <row r="9" spans="1:56">
      <c r="A9" s="376">
        <v>1</v>
      </c>
      <c r="B9" s="377"/>
      <c r="C9" s="377"/>
      <c r="D9" s="377"/>
      <c r="E9" s="377"/>
      <c r="F9" s="377"/>
      <c r="G9" s="378"/>
      <c r="H9" s="239"/>
      <c r="I9" s="379" t="s">
        <v>483</v>
      </c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80"/>
      <c r="AL9" s="376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8"/>
      <c r="AZ9" s="240"/>
      <c r="BA9" s="240"/>
      <c r="BB9" s="240"/>
      <c r="BC9" s="240"/>
      <c r="BD9" s="240"/>
    </row>
    <row r="10" spans="1:56">
      <c r="A10" s="376" t="s">
        <v>3</v>
      </c>
      <c r="B10" s="377"/>
      <c r="C10" s="377"/>
      <c r="D10" s="377"/>
      <c r="E10" s="377"/>
      <c r="F10" s="377"/>
      <c r="G10" s="378"/>
      <c r="H10" s="241"/>
      <c r="I10" s="451" t="s">
        <v>484</v>
      </c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2"/>
      <c r="AL10" s="376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8"/>
      <c r="AZ10" s="240"/>
      <c r="BA10" s="240"/>
      <c r="BB10" s="240"/>
      <c r="BC10" s="240"/>
      <c r="BD10" s="240"/>
    </row>
    <row r="11" spans="1:56">
      <c r="A11" s="372" t="s">
        <v>4</v>
      </c>
      <c r="B11" s="373"/>
      <c r="C11" s="373"/>
      <c r="D11" s="373"/>
      <c r="E11" s="373"/>
      <c r="F11" s="373"/>
      <c r="G11" s="374"/>
      <c r="H11" s="242"/>
      <c r="I11" s="395" t="s">
        <v>495</v>
      </c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6"/>
      <c r="AL11" s="372" t="s">
        <v>511</v>
      </c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4"/>
      <c r="AZ11" s="240"/>
      <c r="BA11" s="240"/>
      <c r="BB11" s="240"/>
      <c r="BC11" s="240"/>
      <c r="BD11" s="240"/>
    </row>
    <row r="12" spans="1:56">
      <c r="A12" s="372" t="s">
        <v>5</v>
      </c>
      <c r="B12" s="373"/>
      <c r="C12" s="373"/>
      <c r="D12" s="373"/>
      <c r="E12" s="373"/>
      <c r="F12" s="373"/>
      <c r="G12" s="374"/>
      <c r="H12" s="242"/>
      <c r="I12" s="395" t="s">
        <v>512</v>
      </c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6"/>
      <c r="AL12" s="372" t="s">
        <v>431</v>
      </c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4"/>
      <c r="AZ12" s="240"/>
      <c r="BA12" s="240"/>
      <c r="BB12" s="240"/>
      <c r="BC12" s="240"/>
      <c r="BD12" s="240"/>
    </row>
    <row r="13" spans="1:56">
      <c r="A13" s="372" t="s">
        <v>6</v>
      </c>
      <c r="B13" s="373"/>
      <c r="C13" s="373"/>
      <c r="D13" s="373"/>
      <c r="E13" s="373"/>
      <c r="F13" s="373"/>
      <c r="G13" s="374"/>
      <c r="H13" s="242"/>
      <c r="I13" s="395" t="s">
        <v>488</v>
      </c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6"/>
      <c r="AL13" s="372" t="s">
        <v>45</v>
      </c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4"/>
      <c r="AZ13" s="240"/>
      <c r="BA13" s="240"/>
      <c r="BB13" s="240"/>
      <c r="BC13" s="240"/>
      <c r="BD13" s="240"/>
    </row>
    <row r="14" spans="1:56">
      <c r="A14" s="372" t="s">
        <v>466</v>
      </c>
      <c r="B14" s="373"/>
      <c r="C14" s="373"/>
      <c r="D14" s="373"/>
      <c r="E14" s="373"/>
      <c r="F14" s="373"/>
      <c r="G14" s="374"/>
      <c r="H14" s="241"/>
      <c r="I14" s="451" t="s">
        <v>489</v>
      </c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2"/>
      <c r="AL14" s="372" t="s">
        <v>45</v>
      </c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4"/>
      <c r="AZ14" s="240"/>
      <c r="BA14" s="240"/>
      <c r="BB14" s="240"/>
      <c r="BC14" s="240"/>
      <c r="BD14" s="240"/>
    </row>
    <row r="15" spans="1:56">
      <c r="A15" s="372" t="s">
        <v>490</v>
      </c>
      <c r="B15" s="373"/>
      <c r="C15" s="373"/>
      <c r="D15" s="373"/>
      <c r="E15" s="373"/>
      <c r="F15" s="373"/>
      <c r="G15" s="374"/>
      <c r="H15" s="244"/>
      <c r="I15" s="453" t="s">
        <v>491</v>
      </c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4"/>
      <c r="AL15" s="372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4"/>
      <c r="AZ15" s="240"/>
      <c r="BA15" s="240"/>
      <c r="BB15" s="240"/>
      <c r="BC15" s="240"/>
      <c r="BD15" s="240"/>
    </row>
    <row r="16" spans="1:56" ht="55.5" customHeight="1">
      <c r="A16" s="376">
        <v>2</v>
      </c>
      <c r="B16" s="377"/>
      <c r="C16" s="377"/>
      <c r="D16" s="377"/>
      <c r="E16" s="377"/>
      <c r="F16" s="377"/>
      <c r="G16" s="378"/>
      <c r="H16" s="245"/>
      <c r="I16" s="407" t="s">
        <v>492</v>
      </c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8"/>
      <c r="AL16" s="372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4"/>
      <c r="AZ16" s="240"/>
      <c r="BA16" s="240"/>
      <c r="BB16" s="240"/>
      <c r="BC16" s="240"/>
      <c r="BD16" s="240"/>
    </row>
    <row r="17" spans="1:56">
      <c r="A17" s="376" t="s">
        <v>10</v>
      </c>
      <c r="B17" s="377"/>
      <c r="C17" s="377"/>
      <c r="D17" s="377"/>
      <c r="E17" s="377"/>
      <c r="F17" s="377"/>
      <c r="G17" s="378"/>
      <c r="H17" s="241"/>
      <c r="I17" s="451" t="s">
        <v>493</v>
      </c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2"/>
      <c r="AL17" s="376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8"/>
      <c r="AZ17" s="240"/>
      <c r="BA17" s="240"/>
      <c r="BB17" s="240"/>
      <c r="BC17" s="240"/>
      <c r="BD17" s="240"/>
    </row>
    <row r="18" spans="1:56">
      <c r="A18" s="372" t="s">
        <v>494</v>
      </c>
      <c r="B18" s="373"/>
      <c r="C18" s="373"/>
      <c r="D18" s="373"/>
      <c r="E18" s="373"/>
      <c r="F18" s="373"/>
      <c r="G18" s="374"/>
      <c r="H18" s="242"/>
      <c r="I18" s="395" t="s">
        <v>495</v>
      </c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6"/>
      <c r="AL18" s="372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4"/>
      <c r="AZ18" s="240"/>
      <c r="BA18" s="240"/>
      <c r="BB18" s="240"/>
      <c r="BC18" s="240"/>
      <c r="BD18" s="240"/>
    </row>
    <row r="19" spans="1:56">
      <c r="A19" s="372" t="s">
        <v>496</v>
      </c>
      <c r="B19" s="373"/>
      <c r="C19" s="373"/>
      <c r="D19" s="373"/>
      <c r="E19" s="373"/>
      <c r="F19" s="373"/>
      <c r="G19" s="374"/>
      <c r="H19" s="242"/>
      <c r="I19" s="395" t="s">
        <v>497</v>
      </c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6"/>
      <c r="AL19" s="372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4"/>
      <c r="AZ19" s="240"/>
      <c r="BA19" s="240"/>
      <c r="BB19" s="240"/>
      <c r="BC19" s="240"/>
      <c r="BD19" s="240"/>
    </row>
    <row r="20" spans="1:56">
      <c r="A20" s="372" t="s">
        <v>498</v>
      </c>
      <c r="B20" s="373"/>
      <c r="C20" s="373"/>
      <c r="D20" s="373"/>
      <c r="E20" s="373"/>
      <c r="F20" s="373"/>
      <c r="G20" s="374"/>
      <c r="H20" s="242"/>
      <c r="I20" s="395" t="s">
        <v>488</v>
      </c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6"/>
      <c r="AL20" s="372" t="s">
        <v>45</v>
      </c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4"/>
      <c r="AZ20" s="240"/>
      <c r="BA20" s="240"/>
      <c r="BB20" s="240"/>
      <c r="BC20" s="240"/>
      <c r="BD20" s="240"/>
    </row>
    <row r="21" spans="1:56">
      <c r="A21" s="376" t="s">
        <v>499</v>
      </c>
      <c r="B21" s="377"/>
      <c r="C21" s="377"/>
      <c r="D21" s="377"/>
      <c r="E21" s="377"/>
      <c r="F21" s="377"/>
      <c r="G21" s="378"/>
      <c r="H21" s="241"/>
      <c r="I21" s="451" t="s">
        <v>500</v>
      </c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2"/>
      <c r="AL21" s="376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8"/>
      <c r="AZ21" s="240"/>
      <c r="BA21" s="240"/>
      <c r="BB21" s="240"/>
      <c r="BC21" s="240"/>
      <c r="BD21" s="240"/>
    </row>
    <row r="22" spans="1:56" ht="59.25" customHeight="1">
      <c r="A22" s="376">
        <v>3</v>
      </c>
      <c r="B22" s="377"/>
      <c r="C22" s="377"/>
      <c r="D22" s="377"/>
      <c r="E22" s="377"/>
      <c r="F22" s="377"/>
      <c r="G22" s="378"/>
      <c r="H22" s="245"/>
      <c r="I22" s="407" t="s">
        <v>501</v>
      </c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8"/>
      <c r="AL22" s="372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4"/>
      <c r="AZ22" s="240"/>
      <c r="BA22" s="240"/>
      <c r="BB22" s="240"/>
      <c r="BC22" s="240"/>
      <c r="BD22" s="240"/>
    </row>
    <row r="23" spans="1:56" ht="32.25" customHeight="1">
      <c r="A23" s="376" t="s">
        <v>13</v>
      </c>
      <c r="B23" s="377"/>
      <c r="C23" s="377"/>
      <c r="D23" s="377"/>
      <c r="E23" s="377"/>
      <c r="F23" s="377"/>
      <c r="G23" s="378"/>
      <c r="H23" s="246"/>
      <c r="I23" s="407" t="s">
        <v>502</v>
      </c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8"/>
      <c r="AL23" s="376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  <c r="AW23" s="377"/>
      <c r="AX23" s="377"/>
      <c r="AY23" s="378"/>
      <c r="AZ23" s="240"/>
      <c r="BA23" s="240"/>
      <c r="BB23" s="240"/>
      <c r="BC23" s="240"/>
      <c r="BD23" s="240"/>
    </row>
    <row r="24" spans="1:56">
      <c r="A24" s="372" t="s">
        <v>503</v>
      </c>
      <c r="B24" s="373"/>
      <c r="C24" s="373"/>
      <c r="D24" s="373"/>
      <c r="E24" s="373"/>
      <c r="F24" s="373"/>
      <c r="G24" s="374"/>
      <c r="H24" s="242"/>
      <c r="I24" s="395" t="s">
        <v>495</v>
      </c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6"/>
      <c r="AL24" s="372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4"/>
      <c r="AZ24" s="240"/>
      <c r="BA24" s="240"/>
      <c r="BB24" s="240"/>
      <c r="BC24" s="240"/>
      <c r="BD24" s="240"/>
    </row>
    <row r="25" spans="1:56">
      <c r="A25" s="372" t="s">
        <v>504</v>
      </c>
      <c r="B25" s="373"/>
      <c r="C25" s="373"/>
      <c r="D25" s="373"/>
      <c r="E25" s="373"/>
      <c r="F25" s="373"/>
      <c r="G25" s="374"/>
      <c r="H25" s="242"/>
      <c r="I25" s="395" t="s">
        <v>497</v>
      </c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6"/>
      <c r="AL25" s="372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4"/>
      <c r="AZ25" s="240"/>
      <c r="BA25" s="240"/>
      <c r="BB25" s="240"/>
      <c r="BC25" s="240"/>
      <c r="BD25" s="240"/>
    </row>
    <row r="26" spans="1:56">
      <c r="A26" s="372" t="s">
        <v>505</v>
      </c>
      <c r="B26" s="373"/>
      <c r="C26" s="373"/>
      <c r="D26" s="373"/>
      <c r="E26" s="373"/>
      <c r="F26" s="373"/>
      <c r="G26" s="374"/>
      <c r="H26" s="242"/>
      <c r="I26" s="395" t="s">
        <v>488</v>
      </c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6"/>
      <c r="AL26" s="372" t="s">
        <v>45</v>
      </c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4"/>
      <c r="AZ26" s="240"/>
      <c r="BA26" s="240"/>
      <c r="BB26" s="240"/>
      <c r="BC26" s="240"/>
      <c r="BD26" s="240">
        <v>92.5</v>
      </c>
    </row>
    <row r="27" spans="1:56" ht="30.75" customHeight="1">
      <c r="A27" s="376" t="s">
        <v>468</v>
      </c>
      <c r="B27" s="377"/>
      <c r="C27" s="377"/>
      <c r="D27" s="377"/>
      <c r="E27" s="377"/>
      <c r="F27" s="377"/>
      <c r="G27" s="378"/>
      <c r="H27" s="246"/>
      <c r="I27" s="407" t="s">
        <v>506</v>
      </c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8"/>
      <c r="AL27" s="376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8"/>
      <c r="AZ27" s="240"/>
      <c r="BA27" s="240"/>
      <c r="BB27" s="240"/>
      <c r="BC27" s="240"/>
      <c r="BD27" s="240"/>
    </row>
    <row r="29" spans="1:56" s="250" customFormat="1">
      <c r="A29" s="249" t="s">
        <v>513</v>
      </c>
      <c r="B29" s="249" t="s">
        <v>514</v>
      </c>
      <c r="C29" s="249"/>
      <c r="D29" s="249"/>
      <c r="E29" s="249"/>
      <c r="F29" s="249"/>
      <c r="G29" s="249"/>
    </row>
  </sheetData>
  <mergeCells count="68">
    <mergeCell ref="A2:BD2"/>
    <mergeCell ref="A4:BD4"/>
    <mergeCell ref="A6:G7"/>
    <mergeCell ref="H6:AK7"/>
    <mergeCell ref="AL6:AY7"/>
    <mergeCell ref="AZ6:BA6"/>
    <mergeCell ref="BB6:BC6"/>
    <mergeCell ref="BD6:BD7"/>
    <mergeCell ref="A8:G8"/>
    <mergeCell ref="H8:AK8"/>
    <mergeCell ref="AL8:AY8"/>
    <mergeCell ref="A9:G9"/>
    <mergeCell ref="I9:AK9"/>
    <mergeCell ref="AL9:AY9"/>
    <mergeCell ref="A10:G10"/>
    <mergeCell ref="I10:AK10"/>
    <mergeCell ref="AL10:AY10"/>
    <mergeCell ref="A11:G11"/>
    <mergeCell ref="I11:AK11"/>
    <mergeCell ref="AL11:AY11"/>
    <mergeCell ref="A12:G12"/>
    <mergeCell ref="I12:AK12"/>
    <mergeCell ref="AL12:AY12"/>
    <mergeCell ref="A13:G13"/>
    <mergeCell ref="I13:AK13"/>
    <mergeCell ref="AL13:AY13"/>
    <mergeCell ref="A14:G14"/>
    <mergeCell ref="I14:AK14"/>
    <mergeCell ref="AL14:AY14"/>
    <mergeCell ref="A15:G15"/>
    <mergeCell ref="I15:AK15"/>
    <mergeCell ref="AL15:AY15"/>
    <mergeCell ref="A16:G16"/>
    <mergeCell ref="I16:AK16"/>
    <mergeCell ref="AL16:AY16"/>
    <mergeCell ref="A17:G17"/>
    <mergeCell ref="I17:AK17"/>
    <mergeCell ref="AL17:AY17"/>
    <mergeCell ref="A18:G18"/>
    <mergeCell ref="I18:AK18"/>
    <mergeCell ref="AL18:AY18"/>
    <mergeCell ref="A19:G19"/>
    <mergeCell ref="I19:AK19"/>
    <mergeCell ref="AL19:AY19"/>
    <mergeCell ref="A20:G20"/>
    <mergeCell ref="I20:AK20"/>
    <mergeCell ref="AL20:AY20"/>
    <mergeCell ref="A21:G21"/>
    <mergeCell ref="I21:AK21"/>
    <mergeCell ref="AL21:AY21"/>
    <mergeCell ref="A22:G22"/>
    <mergeCell ref="I22:AK22"/>
    <mergeCell ref="AL22:AY22"/>
    <mergeCell ref="A23:G23"/>
    <mergeCell ref="I23:AK23"/>
    <mergeCell ref="AL23:AY23"/>
    <mergeCell ref="A24:G24"/>
    <mergeCell ref="I24:AK24"/>
    <mergeCell ref="AL24:AY24"/>
    <mergeCell ref="A25:G25"/>
    <mergeCell ref="I25:AK25"/>
    <mergeCell ref="AL25:AY25"/>
    <mergeCell ref="A26:G26"/>
    <mergeCell ref="I26:AK26"/>
    <mergeCell ref="AL26:AY26"/>
    <mergeCell ref="A27:G27"/>
    <mergeCell ref="I27:AK27"/>
    <mergeCell ref="AL27:AY27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EB13"/>
  <sheetViews>
    <sheetView zoomScaleNormal="100" zoomScaleSheetLayoutView="100" workbookViewId="0">
      <selection activeCell="CW9" sqref="CW9:DG9"/>
    </sheetView>
  </sheetViews>
  <sheetFormatPr defaultColWidth="0.85546875" defaultRowHeight="15" outlineLevelCol="1"/>
  <cols>
    <col min="1" max="51" width="0.85546875" style="251"/>
    <col min="52" max="52" width="2.7109375" style="251" customWidth="1"/>
    <col min="53" max="76" width="0.85546875" style="251"/>
    <col min="77" max="77" width="3.140625" style="251" customWidth="1"/>
    <col min="78" max="86" width="0.85546875" style="251"/>
    <col min="87" max="87" width="3.42578125" style="251" customWidth="1"/>
    <col min="88" max="96" width="0.85546875" style="251"/>
    <col min="97" max="97" width="3.85546875" style="251" customWidth="1"/>
    <col min="98" max="99" width="0.85546875" style="251"/>
    <col min="100" max="100" width="0.7109375" style="251" customWidth="1"/>
    <col min="101" max="101" width="0.85546875" style="251" hidden="1" customWidth="1"/>
    <col min="102" max="107" width="0.85546875" style="251"/>
    <col min="108" max="108" width="4.5703125" style="251" customWidth="1"/>
    <col min="109" max="119" width="0.85546875" style="251"/>
    <col min="120" max="120" width="3.85546875" style="251" customWidth="1"/>
    <col min="121" max="121" width="2.140625" style="251" customWidth="1"/>
    <col min="122" max="127" width="0" style="251" hidden="1" customWidth="1" outlineLevel="1"/>
    <col min="128" max="128" width="4.28515625" style="251" hidden="1" customWidth="1" outlineLevel="1"/>
    <col min="129" max="131" width="0" style="251" hidden="1" customWidth="1" outlineLevel="1"/>
    <col min="132" max="132" width="0.85546875" style="251" collapsed="1"/>
    <col min="133" max="16384" width="0.85546875" style="251"/>
  </cols>
  <sheetData>
    <row r="1" spans="1:131" ht="15" customHeight="1">
      <c r="DE1" s="251" t="s">
        <v>515</v>
      </c>
    </row>
    <row r="2" spans="1:131" ht="15" customHeight="1">
      <c r="A2" s="384" t="s">
        <v>516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4"/>
      <c r="CL2" s="384"/>
      <c r="CM2" s="384"/>
      <c r="CN2" s="384"/>
      <c r="CO2" s="384"/>
      <c r="CP2" s="384"/>
      <c r="CQ2" s="384"/>
      <c r="CR2" s="384"/>
      <c r="CS2" s="384"/>
      <c r="CT2" s="384"/>
      <c r="CU2" s="384"/>
      <c r="CV2" s="384"/>
      <c r="CW2" s="384"/>
      <c r="CX2" s="384"/>
      <c r="CY2" s="384"/>
      <c r="CZ2" s="384"/>
      <c r="DA2" s="384"/>
      <c r="DB2" s="384"/>
      <c r="DC2" s="384"/>
      <c r="DD2" s="384"/>
      <c r="DE2" s="384"/>
      <c r="DF2" s="384"/>
      <c r="DG2" s="384"/>
      <c r="DH2" s="384"/>
      <c r="DI2" s="384"/>
      <c r="DJ2" s="384"/>
      <c r="DK2" s="384"/>
      <c r="DL2" s="384"/>
      <c r="DM2" s="384"/>
      <c r="DN2" s="384"/>
      <c r="DO2" s="384"/>
      <c r="DP2" s="384"/>
      <c r="DQ2" s="384"/>
      <c r="DR2" s="384"/>
      <c r="DS2" s="384"/>
      <c r="DT2" s="384"/>
      <c r="DU2" s="384"/>
      <c r="DV2" s="384"/>
      <c r="DW2" s="384"/>
      <c r="DX2" s="384"/>
      <c r="DY2" s="384"/>
      <c r="DZ2" s="384"/>
      <c r="EA2" s="384"/>
    </row>
    <row r="3" spans="1:131" ht="8.25" customHeight="1"/>
    <row r="4" spans="1:131" s="252" customFormat="1" ht="15" customHeight="1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</row>
    <row r="5" spans="1:131" ht="30" customHeight="1">
      <c r="A5" s="485" t="s">
        <v>361</v>
      </c>
      <c r="B5" s="486"/>
      <c r="C5" s="486"/>
      <c r="D5" s="486"/>
      <c r="E5" s="486"/>
      <c r="F5" s="487"/>
      <c r="G5" s="491" t="s">
        <v>1</v>
      </c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486"/>
      <c r="AV5" s="486"/>
      <c r="AW5" s="486"/>
      <c r="AX5" s="486"/>
      <c r="AY5" s="486"/>
      <c r="AZ5" s="486"/>
      <c r="BA5" s="487"/>
      <c r="BB5" s="485" t="s">
        <v>517</v>
      </c>
      <c r="BC5" s="486"/>
      <c r="BD5" s="486"/>
      <c r="BE5" s="486"/>
      <c r="BF5" s="486"/>
      <c r="BG5" s="486"/>
      <c r="BH5" s="486"/>
      <c r="BI5" s="486"/>
      <c r="BJ5" s="486"/>
      <c r="BK5" s="486"/>
      <c r="BL5" s="486"/>
      <c r="BM5" s="486"/>
      <c r="BN5" s="486"/>
      <c r="BO5" s="487"/>
      <c r="BP5" s="492" t="s">
        <v>349</v>
      </c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4"/>
      <c r="CG5" s="474"/>
      <c r="CH5" s="474"/>
      <c r="CI5" s="474"/>
      <c r="CJ5" s="474"/>
      <c r="CK5" s="475"/>
      <c r="CL5" s="492" t="s">
        <v>363</v>
      </c>
      <c r="CM5" s="474"/>
      <c r="CN5" s="474"/>
      <c r="CO5" s="474"/>
      <c r="CP5" s="474"/>
      <c r="CQ5" s="474"/>
      <c r="CR5" s="474"/>
      <c r="CS5" s="474"/>
      <c r="CT5" s="474"/>
      <c r="CU5" s="474"/>
      <c r="CV5" s="474"/>
      <c r="CW5" s="474"/>
      <c r="CX5" s="474"/>
      <c r="CY5" s="474"/>
      <c r="CZ5" s="474"/>
      <c r="DA5" s="474"/>
      <c r="DB5" s="474"/>
      <c r="DC5" s="474"/>
      <c r="DD5" s="474"/>
      <c r="DE5" s="474"/>
      <c r="DF5" s="474"/>
      <c r="DG5" s="475"/>
      <c r="DH5" s="493" t="s">
        <v>368</v>
      </c>
      <c r="DI5" s="493"/>
      <c r="DJ5" s="493"/>
      <c r="DK5" s="493"/>
      <c r="DL5" s="493"/>
      <c r="DM5" s="493"/>
      <c r="DN5" s="493"/>
      <c r="DO5" s="493"/>
      <c r="DP5" s="493"/>
      <c r="DQ5" s="494"/>
      <c r="DR5" s="493" t="s">
        <v>408</v>
      </c>
      <c r="DS5" s="493"/>
      <c r="DT5" s="493"/>
      <c r="DU5" s="493"/>
      <c r="DV5" s="493"/>
      <c r="DW5" s="493"/>
      <c r="DX5" s="493"/>
      <c r="DY5" s="493"/>
      <c r="DZ5" s="493"/>
      <c r="EA5" s="494"/>
    </row>
    <row r="6" spans="1:131" ht="28.5" customHeight="1">
      <c r="A6" s="488"/>
      <c r="B6" s="489"/>
      <c r="C6" s="489"/>
      <c r="D6" s="489"/>
      <c r="E6" s="489"/>
      <c r="F6" s="490"/>
      <c r="G6" s="488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90"/>
      <c r="BB6" s="488"/>
      <c r="BC6" s="489"/>
      <c r="BD6" s="489"/>
      <c r="BE6" s="489"/>
      <c r="BF6" s="489"/>
      <c r="BG6" s="489"/>
      <c r="BH6" s="489"/>
      <c r="BI6" s="489"/>
      <c r="BJ6" s="489"/>
      <c r="BK6" s="489"/>
      <c r="BL6" s="489"/>
      <c r="BM6" s="489"/>
      <c r="BN6" s="489"/>
      <c r="BO6" s="490"/>
      <c r="BP6" s="492" t="s">
        <v>362</v>
      </c>
      <c r="BQ6" s="497"/>
      <c r="BR6" s="497"/>
      <c r="BS6" s="497"/>
      <c r="BT6" s="497"/>
      <c r="BU6" s="497"/>
      <c r="BV6" s="497"/>
      <c r="BW6" s="497"/>
      <c r="BX6" s="497"/>
      <c r="BY6" s="497"/>
      <c r="BZ6" s="498"/>
      <c r="CA6" s="492" t="s">
        <v>2</v>
      </c>
      <c r="CB6" s="497"/>
      <c r="CC6" s="497"/>
      <c r="CD6" s="497"/>
      <c r="CE6" s="497"/>
      <c r="CF6" s="497"/>
      <c r="CG6" s="497"/>
      <c r="CH6" s="497"/>
      <c r="CI6" s="497"/>
      <c r="CJ6" s="497"/>
      <c r="CK6" s="498"/>
      <c r="CL6" s="492" t="s">
        <v>362</v>
      </c>
      <c r="CM6" s="497"/>
      <c r="CN6" s="497"/>
      <c r="CO6" s="497"/>
      <c r="CP6" s="497"/>
      <c r="CQ6" s="497"/>
      <c r="CR6" s="497"/>
      <c r="CS6" s="497"/>
      <c r="CT6" s="497"/>
      <c r="CU6" s="497"/>
      <c r="CV6" s="498"/>
      <c r="CW6" s="492" t="s">
        <v>518</v>
      </c>
      <c r="CX6" s="497"/>
      <c r="CY6" s="497"/>
      <c r="CZ6" s="497"/>
      <c r="DA6" s="497"/>
      <c r="DB6" s="497"/>
      <c r="DC6" s="497"/>
      <c r="DD6" s="497"/>
      <c r="DE6" s="497"/>
      <c r="DF6" s="497"/>
      <c r="DG6" s="498"/>
      <c r="DH6" s="495"/>
      <c r="DI6" s="495"/>
      <c r="DJ6" s="495"/>
      <c r="DK6" s="495"/>
      <c r="DL6" s="495"/>
      <c r="DM6" s="495"/>
      <c r="DN6" s="495"/>
      <c r="DO6" s="495"/>
      <c r="DP6" s="495"/>
      <c r="DQ6" s="496"/>
      <c r="DR6" s="495"/>
      <c r="DS6" s="495"/>
      <c r="DT6" s="495"/>
      <c r="DU6" s="495"/>
      <c r="DV6" s="495"/>
      <c r="DW6" s="495"/>
      <c r="DX6" s="495"/>
      <c r="DY6" s="495"/>
      <c r="DZ6" s="495"/>
      <c r="EA6" s="496"/>
    </row>
    <row r="7" spans="1:131" ht="14.25" customHeight="1">
      <c r="A7" s="473">
        <v>1</v>
      </c>
      <c r="B7" s="474"/>
      <c r="C7" s="474"/>
      <c r="D7" s="474"/>
      <c r="E7" s="474"/>
      <c r="F7" s="475"/>
      <c r="G7" s="473">
        <v>2</v>
      </c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5"/>
      <c r="BB7" s="473">
        <v>3</v>
      </c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5"/>
      <c r="BP7" s="473">
        <v>4</v>
      </c>
      <c r="BQ7" s="474"/>
      <c r="BR7" s="474"/>
      <c r="BS7" s="474"/>
      <c r="BT7" s="474"/>
      <c r="BU7" s="474"/>
      <c r="BV7" s="474"/>
      <c r="BW7" s="474"/>
      <c r="BX7" s="474"/>
      <c r="BY7" s="474"/>
      <c r="BZ7" s="475"/>
      <c r="CA7" s="473">
        <v>5</v>
      </c>
      <c r="CB7" s="474"/>
      <c r="CC7" s="474"/>
      <c r="CD7" s="474"/>
      <c r="CE7" s="474"/>
      <c r="CF7" s="474"/>
      <c r="CG7" s="474"/>
      <c r="CH7" s="474"/>
      <c r="CI7" s="474"/>
      <c r="CJ7" s="474"/>
      <c r="CK7" s="475"/>
      <c r="CL7" s="473">
        <v>6</v>
      </c>
      <c r="CM7" s="474"/>
      <c r="CN7" s="474"/>
      <c r="CO7" s="474"/>
      <c r="CP7" s="474"/>
      <c r="CQ7" s="474"/>
      <c r="CR7" s="474"/>
      <c r="CS7" s="474"/>
      <c r="CT7" s="474"/>
      <c r="CU7" s="474"/>
      <c r="CV7" s="475"/>
      <c r="CW7" s="473">
        <v>7</v>
      </c>
      <c r="CX7" s="474"/>
      <c r="CY7" s="474"/>
      <c r="CZ7" s="474"/>
      <c r="DA7" s="474"/>
      <c r="DB7" s="474"/>
      <c r="DC7" s="474"/>
      <c r="DD7" s="474"/>
      <c r="DE7" s="474"/>
      <c r="DF7" s="474"/>
      <c r="DG7" s="475"/>
      <c r="DH7" s="474">
        <v>8</v>
      </c>
      <c r="DI7" s="474"/>
      <c r="DJ7" s="474"/>
      <c r="DK7" s="474"/>
      <c r="DL7" s="474"/>
      <c r="DM7" s="474"/>
      <c r="DN7" s="474"/>
      <c r="DO7" s="474"/>
      <c r="DP7" s="474"/>
      <c r="DQ7" s="475"/>
      <c r="DR7" s="474">
        <v>10</v>
      </c>
      <c r="DS7" s="474"/>
      <c r="DT7" s="474"/>
      <c r="DU7" s="474"/>
      <c r="DV7" s="474"/>
      <c r="DW7" s="474"/>
      <c r="DX7" s="474"/>
      <c r="DY7" s="474"/>
      <c r="DZ7" s="474"/>
      <c r="EA7" s="475"/>
    </row>
    <row r="8" spans="1:131" ht="23.25" customHeight="1">
      <c r="A8" s="479" t="s">
        <v>77</v>
      </c>
      <c r="B8" s="480"/>
      <c r="C8" s="480"/>
      <c r="D8" s="480"/>
      <c r="E8" s="480"/>
      <c r="F8" s="481"/>
      <c r="G8" s="253"/>
      <c r="H8" s="482" t="s">
        <v>519</v>
      </c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3"/>
      <c r="BB8" s="470" t="s">
        <v>520</v>
      </c>
      <c r="BC8" s="471"/>
      <c r="BD8" s="471"/>
      <c r="BE8" s="471"/>
      <c r="BF8" s="471"/>
      <c r="BG8" s="471"/>
      <c r="BH8" s="471"/>
      <c r="BI8" s="471"/>
      <c r="BJ8" s="471"/>
      <c r="BK8" s="471"/>
      <c r="BL8" s="471"/>
      <c r="BM8" s="471"/>
      <c r="BN8" s="471"/>
      <c r="BO8" s="472"/>
      <c r="BP8" s="476"/>
      <c r="BQ8" s="477"/>
      <c r="BR8" s="477"/>
      <c r="BS8" s="477"/>
      <c r="BT8" s="477"/>
      <c r="BU8" s="477"/>
      <c r="BV8" s="477"/>
      <c r="BW8" s="477"/>
      <c r="BX8" s="477"/>
      <c r="BY8" s="477"/>
      <c r="BZ8" s="478"/>
      <c r="CA8" s="476"/>
      <c r="CB8" s="477"/>
      <c r="CC8" s="477"/>
      <c r="CD8" s="477"/>
      <c r="CE8" s="477"/>
      <c r="CF8" s="477"/>
      <c r="CG8" s="477"/>
      <c r="CH8" s="477"/>
      <c r="CI8" s="477"/>
      <c r="CJ8" s="477"/>
      <c r="CK8" s="478"/>
      <c r="CL8" s="476"/>
      <c r="CM8" s="477"/>
      <c r="CN8" s="477"/>
      <c r="CO8" s="477"/>
      <c r="CP8" s="477"/>
      <c r="CQ8" s="477"/>
      <c r="CR8" s="477"/>
      <c r="CS8" s="477"/>
      <c r="CT8" s="477"/>
      <c r="CU8" s="477"/>
      <c r="CV8" s="478"/>
      <c r="CW8" s="476"/>
      <c r="CX8" s="477"/>
      <c r="CY8" s="477"/>
      <c r="CZ8" s="477"/>
      <c r="DA8" s="477"/>
      <c r="DB8" s="477"/>
      <c r="DC8" s="477"/>
      <c r="DD8" s="477"/>
      <c r="DE8" s="477"/>
      <c r="DF8" s="477"/>
      <c r="DG8" s="478"/>
      <c r="DH8" s="477"/>
      <c r="DI8" s="477"/>
      <c r="DJ8" s="477"/>
      <c r="DK8" s="477"/>
      <c r="DL8" s="477"/>
      <c r="DM8" s="477"/>
      <c r="DN8" s="477"/>
      <c r="DO8" s="477"/>
      <c r="DP8" s="477"/>
      <c r="DQ8" s="478"/>
      <c r="DR8" s="462"/>
      <c r="DS8" s="462"/>
      <c r="DT8" s="462"/>
      <c r="DU8" s="462"/>
      <c r="DV8" s="462"/>
      <c r="DW8" s="462"/>
      <c r="DX8" s="462"/>
      <c r="DY8" s="462"/>
      <c r="DZ8" s="462"/>
      <c r="EA8" s="463"/>
    </row>
    <row r="9" spans="1:131" ht="39.75" customHeight="1">
      <c r="A9" s="465" t="s">
        <v>81</v>
      </c>
      <c r="B9" s="466"/>
      <c r="C9" s="466"/>
      <c r="D9" s="466"/>
      <c r="E9" s="466"/>
      <c r="F9" s="467"/>
      <c r="G9" s="254"/>
      <c r="H9" s="468" t="s">
        <v>521</v>
      </c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9"/>
      <c r="BB9" s="473" t="s">
        <v>522</v>
      </c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5"/>
      <c r="BP9" s="476"/>
      <c r="BQ9" s="477"/>
      <c r="BR9" s="477"/>
      <c r="BS9" s="477"/>
      <c r="BT9" s="477"/>
      <c r="BU9" s="477"/>
      <c r="BV9" s="477"/>
      <c r="BW9" s="477"/>
      <c r="BX9" s="477"/>
      <c r="BY9" s="477"/>
      <c r="BZ9" s="478"/>
      <c r="CA9" s="476">
        <v>0</v>
      </c>
      <c r="CB9" s="477"/>
      <c r="CC9" s="477"/>
      <c r="CD9" s="477"/>
      <c r="CE9" s="477"/>
      <c r="CF9" s="477"/>
      <c r="CG9" s="477"/>
      <c r="CH9" s="477"/>
      <c r="CI9" s="477"/>
      <c r="CJ9" s="477"/>
      <c r="CK9" s="478"/>
      <c r="CL9" s="476"/>
      <c r="CM9" s="477"/>
      <c r="CN9" s="477"/>
      <c r="CO9" s="477"/>
      <c r="CP9" s="477"/>
      <c r="CQ9" s="477"/>
      <c r="CR9" s="477"/>
      <c r="CS9" s="477"/>
      <c r="CT9" s="477"/>
      <c r="CU9" s="477"/>
      <c r="CV9" s="478"/>
      <c r="CW9" s="476"/>
      <c r="CX9" s="477"/>
      <c r="CY9" s="477"/>
      <c r="CZ9" s="477"/>
      <c r="DA9" s="477"/>
      <c r="DB9" s="477"/>
      <c r="DC9" s="477"/>
      <c r="DD9" s="477"/>
      <c r="DE9" s="477"/>
      <c r="DF9" s="477"/>
      <c r="DG9" s="478"/>
      <c r="DH9" s="477">
        <v>4977</v>
      </c>
      <c r="DI9" s="477"/>
      <c r="DJ9" s="477"/>
      <c r="DK9" s="477"/>
      <c r="DL9" s="477"/>
      <c r="DM9" s="477"/>
      <c r="DN9" s="477"/>
      <c r="DO9" s="477"/>
      <c r="DP9" s="477"/>
      <c r="DQ9" s="478"/>
      <c r="DR9" s="462"/>
      <c r="DS9" s="462"/>
      <c r="DT9" s="462"/>
      <c r="DU9" s="462"/>
      <c r="DV9" s="462"/>
      <c r="DW9" s="462"/>
      <c r="DX9" s="462"/>
      <c r="DY9" s="462"/>
      <c r="DZ9" s="462"/>
      <c r="EA9" s="463"/>
    </row>
    <row r="10" spans="1:131" ht="100.5" customHeight="1">
      <c r="A10" s="465" t="s">
        <v>83</v>
      </c>
      <c r="B10" s="466"/>
      <c r="C10" s="466"/>
      <c r="D10" s="466"/>
      <c r="E10" s="466"/>
      <c r="F10" s="467"/>
      <c r="G10" s="254"/>
      <c r="H10" s="468" t="s">
        <v>523</v>
      </c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9"/>
      <c r="BB10" s="473" t="s">
        <v>45</v>
      </c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5"/>
      <c r="BP10" s="464"/>
      <c r="BQ10" s="462"/>
      <c r="BR10" s="462"/>
      <c r="BS10" s="462"/>
      <c r="BT10" s="462"/>
      <c r="BU10" s="462"/>
      <c r="BV10" s="462"/>
      <c r="BW10" s="462"/>
      <c r="BX10" s="462"/>
      <c r="BY10" s="462"/>
      <c r="BZ10" s="463"/>
      <c r="CA10" s="464"/>
      <c r="CB10" s="462"/>
      <c r="CC10" s="462"/>
      <c r="CD10" s="462"/>
      <c r="CE10" s="462"/>
      <c r="CF10" s="462"/>
      <c r="CG10" s="462"/>
      <c r="CH10" s="462"/>
      <c r="CI10" s="462"/>
      <c r="CJ10" s="462"/>
      <c r="CK10" s="463"/>
      <c r="CL10" s="464"/>
      <c r="CM10" s="462"/>
      <c r="CN10" s="462"/>
      <c r="CO10" s="462"/>
      <c r="CP10" s="462"/>
      <c r="CQ10" s="462"/>
      <c r="CR10" s="462"/>
      <c r="CS10" s="462"/>
      <c r="CT10" s="462"/>
      <c r="CU10" s="462"/>
      <c r="CV10" s="463"/>
      <c r="CW10" s="464"/>
      <c r="CX10" s="462"/>
      <c r="CY10" s="462"/>
      <c r="CZ10" s="462"/>
      <c r="DA10" s="462"/>
      <c r="DB10" s="462"/>
      <c r="DC10" s="462"/>
      <c r="DD10" s="462"/>
      <c r="DE10" s="462"/>
      <c r="DF10" s="462"/>
      <c r="DG10" s="463"/>
      <c r="DH10" s="462"/>
      <c r="DI10" s="462"/>
      <c r="DJ10" s="462"/>
      <c r="DK10" s="462"/>
      <c r="DL10" s="462"/>
      <c r="DM10" s="462"/>
      <c r="DN10" s="462"/>
      <c r="DO10" s="462"/>
      <c r="DP10" s="462"/>
      <c r="DQ10" s="463"/>
      <c r="DR10" s="462"/>
      <c r="DS10" s="462"/>
      <c r="DT10" s="462"/>
      <c r="DU10" s="462"/>
      <c r="DV10" s="462"/>
      <c r="DW10" s="462"/>
      <c r="DX10" s="462"/>
      <c r="DY10" s="462"/>
      <c r="DZ10" s="462"/>
      <c r="EA10" s="463"/>
    </row>
    <row r="11" spans="1:131" ht="48.75" customHeight="1">
      <c r="A11" s="465" t="s">
        <v>84</v>
      </c>
      <c r="B11" s="466"/>
      <c r="C11" s="466"/>
      <c r="D11" s="466"/>
      <c r="E11" s="466"/>
      <c r="F11" s="467"/>
      <c r="G11" s="254"/>
      <c r="H11" s="468" t="s">
        <v>524</v>
      </c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9"/>
      <c r="BB11" s="470" t="s">
        <v>520</v>
      </c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2"/>
      <c r="BP11" s="464"/>
      <c r="BQ11" s="462"/>
      <c r="BR11" s="462"/>
      <c r="BS11" s="462"/>
      <c r="BT11" s="462"/>
      <c r="BU11" s="462"/>
      <c r="BV11" s="462"/>
      <c r="BW11" s="462"/>
      <c r="BX11" s="462"/>
      <c r="BY11" s="462"/>
      <c r="BZ11" s="463"/>
      <c r="CA11" s="464"/>
      <c r="CB11" s="462"/>
      <c r="CC11" s="462"/>
      <c r="CD11" s="462"/>
      <c r="CE11" s="462"/>
      <c r="CF11" s="462"/>
      <c r="CG11" s="462"/>
      <c r="CH11" s="462"/>
      <c r="CI11" s="462"/>
      <c r="CJ11" s="462"/>
      <c r="CK11" s="463"/>
      <c r="CL11" s="464"/>
      <c r="CM11" s="462"/>
      <c r="CN11" s="462"/>
      <c r="CO11" s="462"/>
      <c r="CP11" s="462"/>
      <c r="CQ11" s="462"/>
      <c r="CR11" s="462"/>
      <c r="CS11" s="462"/>
      <c r="CT11" s="462"/>
      <c r="CU11" s="462"/>
      <c r="CV11" s="463"/>
      <c r="CW11" s="464"/>
      <c r="CX11" s="462"/>
      <c r="CY11" s="462"/>
      <c r="CZ11" s="462"/>
      <c r="DA11" s="462"/>
      <c r="DB11" s="462"/>
      <c r="DC11" s="462"/>
      <c r="DD11" s="462"/>
      <c r="DE11" s="462"/>
      <c r="DF11" s="462"/>
      <c r="DG11" s="463"/>
      <c r="DH11" s="462"/>
      <c r="DI11" s="462"/>
      <c r="DJ11" s="462"/>
      <c r="DK11" s="462"/>
      <c r="DL11" s="462"/>
      <c r="DM11" s="462"/>
      <c r="DN11" s="462"/>
      <c r="DO11" s="462"/>
      <c r="DP11" s="462"/>
      <c r="DQ11" s="463"/>
      <c r="DR11" s="462"/>
      <c r="DS11" s="462"/>
      <c r="DT11" s="462"/>
      <c r="DU11" s="462"/>
      <c r="DV11" s="462"/>
      <c r="DW11" s="462"/>
      <c r="DX11" s="462"/>
      <c r="DY11" s="462"/>
      <c r="DZ11" s="462"/>
      <c r="EA11" s="463"/>
    </row>
    <row r="12" spans="1:131">
      <c r="A12" s="409" t="s">
        <v>525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09"/>
      <c r="BY12" s="409"/>
      <c r="BZ12" s="409"/>
      <c r="CA12" s="409"/>
      <c r="CB12" s="409"/>
      <c r="CC12" s="409"/>
      <c r="CD12" s="409"/>
      <c r="CE12" s="409"/>
      <c r="CF12" s="409"/>
      <c r="CG12" s="409"/>
    </row>
    <row r="13" spans="1:131">
      <c r="A13" s="410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  <c r="BS13" s="410"/>
      <c r="BT13" s="410"/>
      <c r="BU13" s="410"/>
      <c r="BV13" s="410"/>
      <c r="BW13" s="410"/>
      <c r="BX13" s="410"/>
      <c r="BY13" s="410"/>
      <c r="BZ13" s="410"/>
      <c r="CA13" s="410"/>
      <c r="CB13" s="410"/>
      <c r="CC13" s="410"/>
      <c r="CD13" s="410"/>
      <c r="CE13" s="410"/>
      <c r="CF13" s="410"/>
      <c r="CG13" s="410"/>
    </row>
  </sheetData>
  <mergeCells count="59">
    <mergeCell ref="CW7:DG7"/>
    <mergeCell ref="A2:EA2"/>
    <mergeCell ref="A4:AJ4"/>
    <mergeCell ref="A5:F6"/>
    <mergeCell ref="G5:BA6"/>
    <mergeCell ref="BB5:BO6"/>
    <mergeCell ref="BP5:CK5"/>
    <mergeCell ref="CL5:DG5"/>
    <mergeCell ref="DH5:DQ6"/>
    <mergeCell ref="DR5:EA6"/>
    <mergeCell ref="BP6:BZ6"/>
    <mergeCell ref="CA6:CK6"/>
    <mergeCell ref="CL6:CV6"/>
    <mergeCell ref="CW6:DG6"/>
    <mergeCell ref="DH7:DQ7"/>
    <mergeCell ref="DR7:EA7"/>
    <mergeCell ref="CL7:CV7"/>
    <mergeCell ref="A8:F8"/>
    <mergeCell ref="H8:BA8"/>
    <mergeCell ref="BB8:BO8"/>
    <mergeCell ref="BP8:BZ8"/>
    <mergeCell ref="CA8:CK8"/>
    <mergeCell ref="A7:F7"/>
    <mergeCell ref="G7:BA7"/>
    <mergeCell ref="BB7:BO7"/>
    <mergeCell ref="BP7:BZ7"/>
    <mergeCell ref="CA7:CK7"/>
    <mergeCell ref="BP10:BZ10"/>
    <mergeCell ref="CA10:CK10"/>
    <mergeCell ref="CL10:CV10"/>
    <mergeCell ref="DR8:EA8"/>
    <mergeCell ref="A9:F9"/>
    <mergeCell ref="H9:BA9"/>
    <mergeCell ref="BB9:BO9"/>
    <mergeCell ref="BP9:BZ9"/>
    <mergeCell ref="CA9:CK9"/>
    <mergeCell ref="CL9:CV9"/>
    <mergeCell ref="CW9:DG9"/>
    <mergeCell ref="DH9:DQ9"/>
    <mergeCell ref="DR9:EA9"/>
    <mergeCell ref="CL8:CV8"/>
    <mergeCell ref="CW8:DG8"/>
    <mergeCell ref="DH8:DQ8"/>
    <mergeCell ref="DH11:DQ11"/>
    <mergeCell ref="DR11:EA11"/>
    <mergeCell ref="A12:CG13"/>
    <mergeCell ref="CW10:DG10"/>
    <mergeCell ref="DH10:DQ10"/>
    <mergeCell ref="DR10:EA10"/>
    <mergeCell ref="A11:F11"/>
    <mergeCell ref="H11:BA11"/>
    <mergeCell ref="BB11:BO11"/>
    <mergeCell ref="BP11:BZ11"/>
    <mergeCell ref="CA11:CK11"/>
    <mergeCell ref="CL11:CV11"/>
    <mergeCell ref="CW11:DG11"/>
    <mergeCell ref="A10:F10"/>
    <mergeCell ref="H10:BA10"/>
    <mergeCell ref="BB10:BO10"/>
  </mergeCells>
  <pageMargins left="0.19685039370078741" right="0" top="0.19685039370078741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Прил. 2 Баланс ВО НСП</vt:lpstr>
      <vt:lpstr>3 Расчет ПО НСП 2017</vt:lpstr>
      <vt:lpstr>ФОТ НСП ВО</vt:lpstr>
      <vt:lpstr>Всего ФОТ+смета </vt:lpstr>
      <vt:lpstr>Всего ФОТ</vt:lpstr>
      <vt:lpstr>Прил. 7 Реактив</vt:lpstr>
      <vt:lpstr>Пр.7 ГСМ</vt:lpstr>
      <vt:lpstr>Прил7 НСП</vt:lpstr>
      <vt:lpstr>Инд изм акт НСП ВО</vt:lpstr>
      <vt:lpstr>Амортизация ВО</vt:lpstr>
      <vt:lpstr>ТЭП</vt:lpstr>
      <vt:lpstr>Смета расходов ВО</vt:lpstr>
      <vt:lpstr>Расчет тарифа ВО</vt:lpstr>
      <vt:lpstr>Лист3</vt:lpstr>
      <vt:lpstr>'Амортизация ВО'!Заголовки_для_печати</vt:lpstr>
      <vt:lpstr>'Прил. 2 Баланс ВО НСП'!Заголовки_для_печати</vt:lpstr>
      <vt:lpstr>'Смета расходов ВО'!Заголовки_для_печати</vt:lpstr>
      <vt:lpstr>'ФОТ НСП ВО'!Заголовки_для_печати</vt:lpstr>
      <vt:lpstr>'Всего ФОТ'!Область_печати</vt:lpstr>
      <vt:lpstr>'Всего ФОТ+смета '!Область_печати</vt:lpstr>
      <vt:lpstr>'Инд изм акт НСП ВО'!Область_печати</vt:lpstr>
      <vt:lpstr>'Прил. 2 Баланс ВО НСП'!Область_печати</vt:lpstr>
      <vt:lpstr>'ФОТ НСП 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Ирина Владиславовна</dc:creator>
  <cp:lastModifiedBy>eazaitseva</cp:lastModifiedBy>
  <cp:lastPrinted>2017-01-11T22:27:46Z</cp:lastPrinted>
  <dcterms:created xsi:type="dcterms:W3CDTF">2014-04-04T02:53:36Z</dcterms:created>
  <dcterms:modified xsi:type="dcterms:W3CDTF">2017-01-12T04:04:39Z</dcterms:modified>
</cp:coreProperties>
</file>